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1970" activeTab="0"/>
  </bookViews>
  <sheets>
    <sheet name="OC4001" sheetId="1" r:id="rId1"/>
  </sheets>
  <definedNames>
    <definedName name="OC">#REF!</definedName>
    <definedName name="OC9300D">#REF!</definedName>
    <definedName name="OC9300S">#REF!</definedName>
    <definedName name="OC9301">#REF!</definedName>
  </definedNames>
  <calcPr fullCalcOnLoad="1"/>
</workbook>
</file>

<file path=xl/comments1.xml><?xml version="1.0" encoding="utf-8"?>
<comments xmlns="http://schemas.openxmlformats.org/spreadsheetml/2006/main">
  <authors>
    <author>ocx_work1</author>
    <author>Administrator</author>
  </authors>
  <commentList>
    <comment ref="C16" authorId="0">
      <text>
        <r>
          <rPr>
            <b/>
            <sz val="9"/>
            <rFont val="宋体"/>
            <family val="0"/>
          </rPr>
          <t>最小值</t>
        </r>
      </text>
    </comment>
    <comment ref="D16" authorId="0">
      <text>
        <r>
          <rPr>
            <b/>
            <sz val="9"/>
            <rFont val="宋体"/>
            <family val="0"/>
          </rPr>
          <t>最大值</t>
        </r>
      </text>
    </comment>
    <comment ref="C18" authorId="0">
      <text>
        <r>
          <rPr>
            <b/>
            <sz val="9"/>
            <rFont val="宋体"/>
            <family val="0"/>
          </rPr>
          <t>右侧下拉箭头选择</t>
        </r>
      </text>
    </comment>
    <comment ref="C13" authorId="0">
      <text>
        <r>
          <rPr>
            <b/>
            <sz val="9"/>
            <rFont val="宋体"/>
            <family val="0"/>
          </rPr>
          <t>右侧按钮选择</t>
        </r>
      </text>
    </comment>
    <comment ref="C25" authorId="0">
      <text>
        <r>
          <rPr>
            <b/>
            <sz val="9"/>
            <rFont val="宋体"/>
            <family val="0"/>
          </rPr>
          <t>使用光耦调光</t>
        </r>
      </text>
    </comment>
    <comment ref="C20" authorId="0">
      <text>
        <r>
          <rPr>
            <b/>
            <sz val="9"/>
            <rFont val="宋体"/>
            <family val="0"/>
          </rPr>
          <t>右侧按钮选择</t>
        </r>
      </text>
    </comment>
    <comment ref="F75" authorId="1">
      <text>
        <r>
          <rPr>
            <sz val="9"/>
            <rFont val="宋体"/>
            <family val="0"/>
          </rPr>
          <t>电感电流的额定值</t>
        </r>
      </text>
    </comment>
    <comment ref="F76" authorId="1">
      <text>
        <r>
          <rPr>
            <sz val="9"/>
            <rFont val="宋体"/>
            <family val="0"/>
          </rPr>
          <t>大电流MOS下注意MOS散热</t>
        </r>
      </text>
    </comment>
  </commentList>
</comments>
</file>

<file path=xl/sharedStrings.xml><?xml version="1.0" encoding="utf-8"?>
<sst xmlns="http://schemas.openxmlformats.org/spreadsheetml/2006/main" count="108" uniqueCount="98">
  <si>
    <t>OC400X系统设计程序      V2.0</t>
  </si>
  <si>
    <r>
      <t>使用说明：本软件用于OC400X系统设计。软件中</t>
    </r>
    <r>
      <rPr>
        <sz val="14"/>
        <color indexed="52"/>
        <rFont val="Arial Unicode MS"/>
        <family val="0"/>
      </rPr>
      <t>橙色字体</t>
    </r>
    <r>
      <rPr>
        <sz val="14"/>
        <color indexed="8"/>
        <rFont val="Arial Unicode MS"/>
        <family val="0"/>
      </rPr>
      <t>是跟据实际电气参数要求输入，</t>
    </r>
  </si>
  <si>
    <r>
      <t>系统将自动算出相关的元件参数(</t>
    </r>
    <r>
      <rPr>
        <sz val="14"/>
        <color indexed="12"/>
        <rFont val="Arial Unicode MS"/>
        <family val="0"/>
      </rPr>
      <t xml:space="preserve"> </t>
    </r>
    <r>
      <rPr>
        <sz val="14"/>
        <color indexed="44"/>
        <rFont val="Arial Unicode MS"/>
        <family val="0"/>
      </rPr>
      <t>蓝色字体</t>
    </r>
    <r>
      <rPr>
        <sz val="14"/>
        <color indexed="8"/>
        <rFont val="Arial Unicode MS"/>
        <family val="0"/>
      </rPr>
      <t>）</t>
    </r>
    <r>
      <rPr>
        <sz val="14"/>
        <rFont val="Arial Unicode MS"/>
        <family val="0"/>
      </rPr>
      <t>。</t>
    </r>
  </si>
  <si>
    <t>Toff</t>
  </si>
  <si>
    <t>ns</t>
  </si>
  <si>
    <t>方案参数计算</t>
  </si>
  <si>
    <t>方案提示</t>
  </si>
  <si>
    <t>输入最低电压 DC/Vin_min(V)=</t>
  </si>
  <si>
    <t>输入最高电压 DC/Vin_max(V)=</t>
  </si>
  <si>
    <t>输出电压       Vo(V)=</t>
  </si>
  <si>
    <t>输出电流        Io(A)=</t>
  </si>
  <si>
    <t>电源转换效率   η(%)=</t>
  </si>
  <si>
    <t>Fosc电容 (pF)=</t>
  </si>
  <si>
    <t>最低占空比  Dmin=</t>
  </si>
  <si>
    <t>最高占空比  Dmax=</t>
  </si>
  <si>
    <t>驱动频率范围    Fs(KHz)=</t>
  </si>
  <si>
    <t>计算电感最小值   L(uH)＞</t>
  </si>
  <si>
    <t>实际电感取值     L(uH)=</t>
  </si>
  <si>
    <t>普通使用47uH~100uH</t>
  </si>
  <si>
    <t>电感值越大，电感峰值电流越小，会降低MOS管和续流二极管的损耗，对效率有提升</t>
  </si>
  <si>
    <r>
      <t>采样电阻         R</t>
    </r>
    <r>
      <rPr>
        <b/>
        <vertAlign val="subscript"/>
        <sz val="12"/>
        <rFont val="微软雅黑"/>
        <family val="2"/>
      </rPr>
      <t>ILM</t>
    </r>
    <r>
      <rPr>
        <b/>
        <sz val="12"/>
        <rFont val="微软雅黑"/>
        <family val="2"/>
      </rPr>
      <t>(Ω)＜</t>
    </r>
  </si>
  <si>
    <t>Ilaverage</t>
  </si>
  <si>
    <r>
      <t>实际电阻取值   R</t>
    </r>
    <r>
      <rPr>
        <b/>
        <vertAlign val="subscript"/>
        <sz val="12"/>
        <rFont val="微软雅黑"/>
        <family val="2"/>
      </rPr>
      <t>ILM</t>
    </r>
    <r>
      <rPr>
        <b/>
        <sz val="12"/>
        <rFont val="微软雅黑"/>
        <family val="2"/>
      </rPr>
      <t>(Ω)=</t>
    </r>
  </si>
  <si>
    <r>
      <t>电阻功耗         P</t>
    </r>
    <r>
      <rPr>
        <b/>
        <vertAlign val="subscript"/>
        <sz val="12"/>
        <rFont val="微软雅黑"/>
        <family val="2"/>
      </rPr>
      <t>ILM</t>
    </r>
    <r>
      <rPr>
        <b/>
        <sz val="12"/>
        <rFont val="微软雅黑"/>
        <family val="2"/>
      </rPr>
      <t>(W)=</t>
    </r>
  </si>
  <si>
    <t>Ilpk</t>
  </si>
  <si>
    <t>采样电阻         Rcs(Ω)=</t>
  </si>
  <si>
    <t>Ilrms</t>
  </si>
  <si>
    <t>电阻功耗         Pcs(W)=</t>
  </si>
  <si>
    <t>ΔI</t>
  </si>
  <si>
    <t>电感线径         φ(mm)＞</t>
  </si>
  <si>
    <r>
      <t>CE脚PWM调光频率 F</t>
    </r>
    <r>
      <rPr>
        <b/>
        <vertAlign val="subscript"/>
        <sz val="12"/>
        <rFont val="微软雅黑"/>
        <family val="2"/>
      </rPr>
      <t>CE(Hz)</t>
    </r>
    <r>
      <rPr>
        <b/>
        <sz val="12"/>
        <rFont val="微软雅黑"/>
        <family val="2"/>
      </rPr>
      <t>≤</t>
    </r>
  </si>
  <si>
    <t>启动电阻范围     R1(KΩ)=</t>
  </si>
  <si>
    <t>二极管耐压</t>
  </si>
  <si>
    <t>供电电阻范围     R2(KΩ)=</t>
  </si>
  <si>
    <t>二极管电流</t>
  </si>
  <si>
    <r>
      <t>MOS管耐压选择   V</t>
    </r>
    <r>
      <rPr>
        <b/>
        <vertAlign val="subscript"/>
        <sz val="12"/>
        <rFont val="微软雅黑"/>
        <family val="2"/>
      </rPr>
      <t>DS</t>
    </r>
    <r>
      <rPr>
        <b/>
        <sz val="12"/>
        <rFont val="微软雅黑"/>
        <family val="2"/>
      </rPr>
      <t>(V)＞</t>
    </r>
  </si>
  <si>
    <r>
      <t>MOS管电流选择   I</t>
    </r>
    <r>
      <rPr>
        <b/>
        <vertAlign val="subscript"/>
        <sz val="12"/>
        <rFont val="微软雅黑"/>
        <family val="2"/>
      </rPr>
      <t>D</t>
    </r>
    <r>
      <rPr>
        <b/>
        <sz val="12"/>
        <rFont val="微软雅黑"/>
        <family val="2"/>
      </rPr>
      <t>(A)＞</t>
    </r>
  </si>
  <si>
    <t>MOS耐压</t>
  </si>
  <si>
    <r>
      <t>续流二极管耐压选择 V</t>
    </r>
    <r>
      <rPr>
        <b/>
        <vertAlign val="subscript"/>
        <sz val="12"/>
        <rFont val="微软雅黑"/>
        <family val="2"/>
      </rPr>
      <t>R</t>
    </r>
    <r>
      <rPr>
        <b/>
        <sz val="12"/>
        <rFont val="微软雅黑"/>
        <family val="2"/>
      </rPr>
      <t>(V)＞</t>
    </r>
  </si>
  <si>
    <t>MOS电流</t>
  </si>
  <si>
    <r>
      <t>续流二极管电流选择 I</t>
    </r>
    <r>
      <rPr>
        <b/>
        <vertAlign val="subscript"/>
        <sz val="12"/>
        <rFont val="微软雅黑"/>
        <family val="2"/>
      </rPr>
      <t>F</t>
    </r>
    <r>
      <rPr>
        <b/>
        <sz val="12"/>
        <rFont val="微软雅黑"/>
        <family val="2"/>
      </rPr>
      <t>(A)＞</t>
    </r>
  </si>
  <si>
    <t>输入电容容量   C1(uF)＞</t>
  </si>
  <si>
    <t>输出电容容量   C6(uF)＞</t>
  </si>
  <si>
    <t>版本更新记录</t>
  </si>
  <si>
    <t>更新日期</t>
  </si>
  <si>
    <t>更新内容</t>
  </si>
  <si>
    <t>V1.0</t>
  </si>
  <si>
    <t>初版发布，电感和相关重要参数计算</t>
  </si>
  <si>
    <t>V2.0</t>
  </si>
  <si>
    <t>增加自动生成BOM清单</t>
  </si>
  <si>
    <t>OC4001外置MOS芯片，系统自动生成DEMO-BOM清单</t>
  </si>
  <si>
    <t>序号</t>
  </si>
  <si>
    <t>位号</t>
  </si>
  <si>
    <t>元件值</t>
  </si>
  <si>
    <t>单位</t>
  </si>
  <si>
    <t>耐压/封装</t>
  </si>
  <si>
    <t>电解电容C1＞</t>
  </si>
  <si>
    <t>μF</t>
  </si>
  <si>
    <r>
      <t>V</t>
    </r>
    <r>
      <rPr>
        <vertAlign val="subscript"/>
        <sz val="11"/>
        <color indexed="40"/>
        <rFont val="微软雅黑"/>
        <family val="2"/>
      </rPr>
      <t>C1</t>
    </r>
    <r>
      <rPr>
        <sz val="11"/>
        <color indexed="40"/>
        <rFont val="微软雅黑"/>
        <family val="2"/>
      </rPr>
      <t>&gt;Vin/8*12</t>
    </r>
  </si>
  <si>
    <t>电解电容C6＞</t>
  </si>
  <si>
    <r>
      <t>V</t>
    </r>
    <r>
      <rPr>
        <vertAlign val="subscript"/>
        <sz val="11"/>
        <color indexed="40"/>
        <rFont val="微软雅黑"/>
        <family val="2"/>
      </rPr>
      <t>C6</t>
    </r>
    <r>
      <rPr>
        <sz val="11"/>
        <color indexed="40"/>
        <rFont val="微软雅黑"/>
        <family val="2"/>
      </rPr>
      <t>&gt;Vo*1.2/10*13</t>
    </r>
  </si>
  <si>
    <t>C2=</t>
  </si>
  <si>
    <t>pF</t>
  </si>
  <si>
    <t>16V/0805</t>
  </si>
  <si>
    <t>C3=</t>
  </si>
  <si>
    <t>nF</t>
  </si>
  <si>
    <t>C4=</t>
  </si>
  <si>
    <t>C5=</t>
  </si>
  <si>
    <t>R1=</t>
  </si>
  <si>
    <t>KΩ</t>
  </si>
  <si>
    <t>5%精度/1206</t>
  </si>
  <si>
    <t>R2=</t>
  </si>
  <si>
    <t>R3=R4=</t>
  </si>
  <si>
    <t>Ω</t>
  </si>
  <si>
    <t>1%精度/1206</t>
  </si>
  <si>
    <t>R5=R6=R7=</t>
  </si>
  <si>
    <t>kΩ</t>
  </si>
  <si>
    <t>5%精度/0805</t>
  </si>
  <si>
    <t>R8=</t>
  </si>
  <si>
    <t>1%精度/0805</t>
  </si>
  <si>
    <t>D1</t>
  </si>
  <si>
    <t>防反接二极管,用0欧电阻短路</t>
  </si>
  <si>
    <t>D2=D3</t>
  </si>
  <si>
    <t>D4</t>
  </si>
  <si>
    <t>SMA/肖特基</t>
  </si>
  <si>
    <t>D5</t>
  </si>
  <si>
    <t>ES1D</t>
  </si>
  <si>
    <t>SMA/快恢复二极管</t>
  </si>
  <si>
    <t>DZ1</t>
  </si>
  <si>
    <t>NC</t>
  </si>
  <si>
    <t>DZ2&gt;</t>
  </si>
  <si>
    <t>SOD123/稳压管</t>
  </si>
  <si>
    <t>L1</t>
  </si>
  <si>
    <t>μH</t>
  </si>
  <si>
    <t>Q2 N-MOS</t>
  </si>
  <si>
    <t>U1</t>
  </si>
  <si>
    <t>OC4001</t>
  </si>
  <si>
    <t>SOP8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</si>
</sst>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_ "/>
    <numFmt numFmtId="179" formatCode="0.00_ "/>
  </numFmts>
  <fonts count="66">
    <font>
      <sz val="12"/>
      <name val="宋体"/>
      <family val="0"/>
    </font>
    <font>
      <sz val="11"/>
      <name val="宋体"/>
      <family val="0"/>
    </font>
    <font>
      <sz val="12"/>
      <color indexed="22"/>
      <name val="宋体"/>
      <family val="0"/>
    </font>
    <font>
      <sz val="12"/>
      <color indexed="55"/>
      <name val="微软雅黑"/>
      <family val="2"/>
    </font>
    <font>
      <sz val="12"/>
      <color indexed="55"/>
      <name val="宋体"/>
      <family val="0"/>
    </font>
    <font>
      <b/>
      <sz val="26"/>
      <name val="Arial Unicode MS"/>
      <family val="0"/>
    </font>
    <font>
      <b/>
      <sz val="26"/>
      <color indexed="55"/>
      <name val="微软雅黑"/>
      <family val="2"/>
    </font>
    <font>
      <sz val="14"/>
      <name val="Arial Unicode MS"/>
      <family val="0"/>
    </font>
    <font>
      <sz val="10"/>
      <color indexed="55"/>
      <name val="微软雅黑"/>
      <family val="2"/>
    </font>
    <font>
      <sz val="14"/>
      <color indexed="55"/>
      <name val="微软雅黑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0"/>
      <name val="微软雅黑"/>
      <family val="2"/>
    </font>
    <font>
      <sz val="14"/>
      <color indexed="10"/>
      <name val="微软雅黑"/>
      <family val="2"/>
    </font>
    <font>
      <b/>
      <sz val="12"/>
      <name val="微软雅黑"/>
      <family val="2"/>
    </font>
    <font>
      <sz val="11"/>
      <color indexed="8"/>
      <name val="黑体"/>
      <family val="3"/>
    </font>
    <font>
      <sz val="12"/>
      <color indexed="8"/>
      <name val="Arial Unicode MS"/>
      <family val="0"/>
    </font>
    <font>
      <sz val="14"/>
      <color indexed="8"/>
      <name val="Arial Unicode MS"/>
      <family val="0"/>
    </font>
    <font>
      <sz val="12"/>
      <color indexed="22"/>
      <name val="Arial Unicode MS"/>
      <family val="0"/>
    </font>
    <font>
      <sz val="14"/>
      <color indexed="22"/>
      <name val="Arial Unicode MS"/>
      <family val="0"/>
    </font>
    <font>
      <b/>
      <sz val="12"/>
      <color indexed="22"/>
      <name val="Arial Unicode MS"/>
      <family val="0"/>
    </font>
    <font>
      <sz val="10"/>
      <color indexed="22"/>
      <name val="Arial Unicode MS"/>
      <family val="0"/>
    </font>
    <font>
      <b/>
      <sz val="12"/>
      <color indexed="55"/>
      <name val="微软雅黑"/>
      <family val="2"/>
    </font>
    <font>
      <b/>
      <sz val="11"/>
      <color indexed="12"/>
      <name val="微软雅黑"/>
      <family val="2"/>
    </font>
    <font>
      <sz val="11"/>
      <color indexed="40"/>
      <name val="微软雅黑"/>
      <family val="2"/>
    </font>
    <font>
      <sz val="12"/>
      <color indexed="55"/>
      <name val="Arial Unicode M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52"/>
      <name val="Arial Unicode MS"/>
      <family val="0"/>
    </font>
    <font>
      <sz val="14"/>
      <color indexed="12"/>
      <name val="Arial Unicode MS"/>
      <family val="0"/>
    </font>
    <font>
      <sz val="14"/>
      <color indexed="44"/>
      <name val="Arial Unicode MS"/>
      <family val="0"/>
    </font>
    <font>
      <b/>
      <vertAlign val="subscript"/>
      <sz val="12"/>
      <name val="微软雅黑"/>
      <family val="2"/>
    </font>
    <font>
      <vertAlign val="subscript"/>
      <sz val="11"/>
      <color indexed="40"/>
      <name val="微软雅黑"/>
      <family val="2"/>
    </font>
    <font>
      <b/>
      <sz val="9"/>
      <name val="宋体"/>
      <family val="0"/>
    </font>
    <font>
      <sz val="9"/>
      <name val="宋体"/>
      <family val="0"/>
    </font>
    <font>
      <sz val="12"/>
      <color theme="0" tint="-0.3499799966812134"/>
      <name val="微软雅黑"/>
      <family val="2"/>
    </font>
    <font>
      <sz val="12"/>
      <color theme="0" tint="-0.3499799966812134"/>
      <name val="宋体"/>
      <family val="0"/>
    </font>
    <font>
      <b/>
      <sz val="26"/>
      <color theme="0" tint="-0.3499799966812134"/>
      <name val="微软雅黑"/>
      <family val="2"/>
    </font>
    <font>
      <sz val="10"/>
      <color theme="0" tint="-0.3499799966812134"/>
      <name val="微软雅黑"/>
      <family val="2"/>
    </font>
    <font>
      <sz val="14"/>
      <color theme="0" tint="-0.3499799966812134"/>
      <name val="微软雅黑"/>
      <family val="2"/>
    </font>
    <font>
      <b/>
      <sz val="12"/>
      <color theme="0" tint="-0.3499799966812134"/>
      <name val="微软雅黑"/>
      <family val="2"/>
    </font>
    <font>
      <b/>
      <sz val="11"/>
      <color rgb="FF0000FF"/>
      <name val="微软雅黑"/>
      <family val="2"/>
    </font>
    <font>
      <sz val="11"/>
      <color rgb="FF00B0F0"/>
      <name val="微软雅黑"/>
      <family val="2"/>
    </font>
    <font>
      <sz val="12"/>
      <color theme="0" tint="-0.3499799966812134"/>
      <name val="Arial Unicode MS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ck">
        <color theme="0"/>
      </right>
      <top style="medium"/>
      <bottom style="thin"/>
    </border>
    <border>
      <left style="thick">
        <color theme="0"/>
      </left>
      <right style="thick">
        <color theme="0"/>
      </right>
      <top style="medium"/>
      <bottom style="thin"/>
    </border>
    <border>
      <left style="thick">
        <color theme="0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6" borderId="2" applyNumberFormat="0" applyFont="0" applyAlignment="0" applyProtection="0"/>
    <xf numFmtId="0" fontId="33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7" borderId="0" applyNumberFormat="0" applyBorder="0" applyAlignment="0" applyProtection="0"/>
    <xf numFmtId="0" fontId="36" fillId="0" borderId="4" applyNumberFormat="0" applyFill="0" applyAlignment="0" applyProtection="0"/>
    <xf numFmtId="0" fontId="33" fillId="3" borderId="0" applyNumberFormat="0" applyBorder="0" applyAlignment="0" applyProtection="0"/>
    <xf numFmtId="0" fontId="42" fillId="2" borderId="5" applyNumberFormat="0" applyAlignment="0" applyProtection="0"/>
    <xf numFmtId="0" fontId="43" fillId="2" borderId="1" applyNumberFormat="0" applyAlignment="0" applyProtection="0"/>
    <xf numFmtId="0" fontId="44" fillId="8" borderId="6" applyNumberFormat="0" applyAlignment="0" applyProtection="0"/>
    <xf numFmtId="0" fontId="30" fillId="9" borderId="0" applyNumberFormat="0" applyBorder="0" applyAlignment="0" applyProtection="0"/>
    <xf numFmtId="0" fontId="33" fillId="10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9" borderId="0" applyNumberFormat="0" applyBorder="0" applyAlignment="0" applyProtection="0"/>
    <xf numFmtId="0" fontId="48" fillId="11" borderId="0" applyNumberFormat="0" applyBorder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3" fillId="16" borderId="0" applyNumberFormat="0" applyBorder="0" applyAlignment="0" applyProtection="0"/>
    <xf numFmtId="0" fontId="30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4" borderId="0" applyNumberFormat="0" applyBorder="0" applyAlignment="0" applyProtection="0"/>
    <xf numFmtId="0" fontId="33" fillId="4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6" fillId="19" borderId="0" xfId="0" applyFont="1" applyFill="1" applyBorder="1" applyAlignment="1">
      <alignment vertical="center"/>
    </xf>
    <xf numFmtId="0" fontId="57" fillId="19" borderId="0" xfId="0" applyFont="1" applyFill="1" applyBorder="1" applyAlignment="1">
      <alignment vertical="center"/>
    </xf>
    <xf numFmtId="176" fontId="57" fillId="19" borderId="0" xfId="0" applyNumberFormat="1" applyFont="1" applyFill="1" applyBorder="1" applyAlignment="1">
      <alignment horizontal="left" vertical="center"/>
    </xf>
    <xf numFmtId="0" fontId="5" fillId="7" borderId="0" xfId="0" applyFont="1" applyFill="1" applyBorder="1" applyAlignment="1" applyProtection="1">
      <alignment horizontal="center" vertical="center"/>
      <protection hidden="1"/>
    </xf>
    <xf numFmtId="0" fontId="58" fillId="19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59" fillId="19" borderId="0" xfId="0" applyFont="1" applyFill="1" applyBorder="1" applyAlignment="1" applyProtection="1">
      <alignment/>
      <protection hidden="1"/>
    </xf>
    <xf numFmtId="0" fontId="60" fillId="19" borderId="0" xfId="0" applyFont="1" applyFill="1" applyBorder="1" applyAlignment="1" applyProtection="1">
      <alignment horizontal="center"/>
      <protection hidden="1"/>
    </xf>
    <xf numFmtId="0" fontId="56" fillId="19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left"/>
      <protection hidden="1"/>
    </xf>
    <xf numFmtId="0" fontId="14" fillId="20" borderId="11" xfId="0" applyFont="1" applyFill="1" applyBorder="1" applyAlignment="1" applyProtection="1">
      <alignment horizontal="center"/>
      <protection hidden="1" locked="0"/>
    </xf>
    <xf numFmtId="0" fontId="15" fillId="0" borderId="12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 applyProtection="1">
      <alignment vertical="center"/>
      <protection hidden="1"/>
    </xf>
    <xf numFmtId="0" fontId="59" fillId="19" borderId="0" xfId="0" applyFont="1" applyFill="1" applyBorder="1" applyAlignment="1" applyProtection="1">
      <alignment horizontal="center"/>
      <protection hidden="1"/>
    </xf>
    <xf numFmtId="0" fontId="13" fillId="0" borderId="13" xfId="0" applyFont="1" applyFill="1" applyBorder="1" applyAlignment="1" applyProtection="1">
      <alignment horizontal="left"/>
      <protection hidden="1"/>
    </xf>
    <xf numFmtId="0" fontId="14" fillId="20" borderId="14" xfId="0" applyFont="1" applyFill="1" applyBorder="1" applyAlignment="1" applyProtection="1">
      <alignment horizontal="center"/>
      <protection hidden="1"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7" fillId="2" borderId="16" xfId="0" applyFont="1" applyFill="1" applyBorder="1" applyAlignment="1" applyProtection="1">
      <alignment vertical="center"/>
      <protection hidden="1"/>
    </xf>
    <xf numFmtId="0" fontId="18" fillId="0" borderId="13" xfId="0" applyFont="1" applyFill="1" applyBorder="1" applyAlignment="1">
      <alignment vertical="center"/>
    </xf>
    <xf numFmtId="0" fontId="14" fillId="2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/>
      <protection hidden="1"/>
    </xf>
    <xf numFmtId="0" fontId="15" fillId="2" borderId="17" xfId="0" applyFont="1" applyFill="1" applyBorder="1" applyAlignment="1" applyProtection="1">
      <alignment horizontal="left"/>
      <protection hidden="1"/>
    </xf>
    <xf numFmtId="0" fontId="56" fillId="19" borderId="0" xfId="0" applyFont="1" applyFill="1" applyBorder="1" applyAlignment="1" applyProtection="1">
      <alignment horizontal="center"/>
      <protection hidden="1"/>
    </xf>
    <xf numFmtId="49" fontId="14" fillId="0" borderId="15" xfId="0" applyNumberFormat="1" applyFont="1" applyFill="1" applyBorder="1" applyAlignment="1">
      <alignment horizontal="center" vertical="center"/>
    </xf>
    <xf numFmtId="177" fontId="14" fillId="21" borderId="14" xfId="0" applyNumberFormat="1" applyFont="1" applyFill="1" applyBorder="1" applyAlignment="1">
      <alignment horizontal="center" vertical="center"/>
    </xf>
    <xf numFmtId="178" fontId="14" fillId="21" borderId="14" xfId="0" applyNumberFormat="1" applyFont="1" applyFill="1" applyBorder="1" applyAlignment="1">
      <alignment horizontal="center" vertical="center"/>
    </xf>
    <xf numFmtId="178" fontId="14" fillId="21" borderId="1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0" fontId="14" fillId="21" borderId="14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vertical="center"/>
    </xf>
    <xf numFmtId="0" fontId="19" fillId="22" borderId="0" xfId="0" applyFont="1" applyFill="1" applyBorder="1" applyAlignment="1" applyProtection="1">
      <alignment horizontal="left" vertical="center" wrapText="1"/>
      <protection hidden="1"/>
    </xf>
    <xf numFmtId="179" fontId="14" fillId="21" borderId="14" xfId="0" applyNumberFormat="1" applyFont="1" applyFill="1" applyBorder="1" applyAlignment="1">
      <alignment horizontal="center" vertical="center"/>
    </xf>
    <xf numFmtId="0" fontId="56" fillId="19" borderId="0" xfId="0" applyFont="1" applyFill="1" applyBorder="1" applyAlignment="1" applyProtection="1">
      <alignment horizontal="left"/>
      <protection hidden="1"/>
    </xf>
    <xf numFmtId="0" fontId="14" fillId="0" borderId="15" xfId="0" applyFont="1" applyFill="1" applyBorder="1" applyAlignment="1">
      <alignment horizontal="left" vertical="center"/>
    </xf>
    <xf numFmtId="176" fontId="14" fillId="21" borderId="14" xfId="0" applyNumberFormat="1" applyFont="1" applyFill="1" applyBorder="1" applyAlignment="1">
      <alignment horizontal="center" vertical="center"/>
    </xf>
    <xf numFmtId="176" fontId="14" fillId="21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/>
      <protection hidden="1"/>
    </xf>
    <xf numFmtId="176" fontId="14" fillId="0" borderId="15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left"/>
      <protection hidden="1"/>
    </xf>
    <xf numFmtId="0" fontId="0" fillId="0" borderId="15" xfId="0" applyFont="1" applyFill="1" applyBorder="1" applyAlignment="1">
      <alignment vertical="center"/>
    </xf>
    <xf numFmtId="0" fontId="21" fillId="0" borderId="18" xfId="0" applyFont="1" applyFill="1" applyBorder="1" applyAlignment="1" applyProtection="1">
      <alignment horizontal="center"/>
      <protection hidden="1"/>
    </xf>
    <xf numFmtId="0" fontId="21" fillId="0" borderId="14" xfId="0" applyFont="1" applyFill="1" applyBorder="1" applyAlignment="1" applyProtection="1">
      <alignment horizontal="center"/>
      <protection hidden="1"/>
    </xf>
    <xf numFmtId="0" fontId="18" fillId="0" borderId="13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76" fontId="14" fillId="21" borderId="20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176" fontId="14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0" fontId="21" fillId="0" borderId="25" xfId="0" applyFont="1" applyFill="1" applyBorder="1" applyAlignment="1" applyProtection="1">
      <alignment horizontal="center"/>
      <protection hidden="1"/>
    </xf>
    <xf numFmtId="0" fontId="21" fillId="0" borderId="26" xfId="0" applyFont="1" applyFill="1" applyBorder="1" applyAlignment="1" applyProtection="1">
      <alignment horizontal="center"/>
      <protection hidden="1"/>
    </xf>
    <xf numFmtId="0" fontId="21" fillId="0" borderId="14" xfId="0" applyFont="1" applyFill="1" applyBorder="1" applyAlignment="1" applyProtection="1">
      <alignment horizontal="left"/>
      <protection hidden="1"/>
    </xf>
    <xf numFmtId="0" fontId="22" fillId="2" borderId="0" xfId="0" applyFont="1" applyFill="1" applyBorder="1" applyAlignment="1" applyProtection="1">
      <alignment horizontal="left"/>
      <protection hidden="1"/>
    </xf>
    <xf numFmtId="14" fontId="21" fillId="0" borderId="14" xfId="0" applyNumberFormat="1" applyFont="1" applyFill="1" applyBorder="1" applyAlignment="1" applyProtection="1">
      <alignment horizontal="left"/>
      <protection hidden="1"/>
    </xf>
    <xf numFmtId="0" fontId="23" fillId="2" borderId="14" xfId="0" applyFont="1" applyFill="1" applyBorder="1" applyAlignment="1" applyProtection="1">
      <alignment horizontal="left"/>
      <protection hidden="1"/>
    </xf>
    <xf numFmtId="176" fontId="24" fillId="2" borderId="0" xfId="0" applyNumberFormat="1" applyFont="1" applyFill="1" applyBorder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 horizontal="left"/>
      <protection hidden="1"/>
    </xf>
    <xf numFmtId="0" fontId="23" fillId="2" borderId="0" xfId="0" applyFont="1" applyFill="1" applyBorder="1" applyAlignment="1" applyProtection="1">
      <alignment horizontal="left"/>
      <protection hidden="1"/>
    </xf>
    <xf numFmtId="0" fontId="61" fillId="19" borderId="0" xfId="0" applyFont="1" applyFill="1" applyBorder="1" applyAlignment="1" applyProtection="1">
      <alignment vertical="center"/>
      <protection hidden="1"/>
    </xf>
    <xf numFmtId="0" fontId="56" fillId="19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179" fontId="24" fillId="2" borderId="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62" fillId="23" borderId="27" xfId="0" applyFont="1" applyFill="1" applyBorder="1" applyAlignment="1">
      <alignment horizontal="center" vertical="center"/>
    </xf>
    <xf numFmtId="0" fontId="62" fillId="23" borderId="28" xfId="0" applyFont="1" applyFill="1" applyBorder="1" applyAlignment="1">
      <alignment horizontal="center" vertical="center"/>
    </xf>
    <xf numFmtId="0" fontId="62" fillId="23" borderId="29" xfId="0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178" fontId="63" fillId="0" borderId="14" xfId="0" applyNumberFormat="1" applyFont="1" applyBorder="1" applyAlignment="1">
      <alignment horizontal="center" vertical="center"/>
    </xf>
    <xf numFmtId="178" fontId="63" fillId="0" borderId="15" xfId="0" applyNumberFormat="1" applyFont="1" applyBorder="1" applyAlignment="1">
      <alignment horizontal="center" vertical="center"/>
    </xf>
    <xf numFmtId="176" fontId="63" fillId="0" borderId="14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57" fillId="19" borderId="0" xfId="0" applyFont="1" applyFill="1" applyBorder="1" applyAlignment="1" applyProtection="1">
      <alignment horizontal="left"/>
      <protection hidden="1"/>
    </xf>
    <xf numFmtId="0" fontId="64" fillId="19" borderId="0" xfId="0" applyFont="1" applyFill="1" applyBorder="1" applyAlignment="1" applyProtection="1">
      <alignment horizontal="left"/>
      <protection hidden="1"/>
    </xf>
    <xf numFmtId="176" fontId="64" fillId="19" borderId="0" xfId="0" applyNumberFormat="1" applyFont="1" applyFill="1" applyBorder="1" applyAlignment="1" applyProtection="1">
      <alignment horizontal="left"/>
      <protection hidden="1"/>
    </xf>
    <xf numFmtId="0" fontId="22" fillId="4" borderId="0" xfId="0" applyFont="1" applyFill="1" applyBorder="1" applyAlignment="1" applyProtection="1">
      <alignment horizontal="left"/>
      <protection hidden="1"/>
    </xf>
    <xf numFmtId="177" fontId="63" fillId="0" borderId="14" xfId="0" applyNumberFormat="1" applyFont="1" applyBorder="1" applyAlignment="1">
      <alignment horizontal="center" vertical="center"/>
    </xf>
    <xf numFmtId="179" fontId="63" fillId="0" borderId="14" xfId="0" applyNumberFormat="1" applyFont="1" applyBorder="1" applyAlignment="1">
      <alignment horizontal="center" vertical="center"/>
    </xf>
    <xf numFmtId="179" fontId="63" fillId="0" borderId="15" xfId="0" applyNumberFormat="1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37</xdr:row>
      <xdr:rowOff>228600</xdr:rowOff>
    </xdr:from>
    <xdr:to>
      <xdr:col>4</xdr:col>
      <xdr:colOff>428625</xdr:colOff>
      <xdr:row>55</xdr:row>
      <xdr:rowOff>0</xdr:rowOff>
    </xdr:to>
    <xdr:pic>
      <xdr:nvPicPr>
        <xdr:cNvPr id="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696450"/>
          <a:ext cx="543877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296"/>
  <sheetViews>
    <sheetView tabSelected="1" zoomScale="130" zoomScaleNormal="130" zoomScaleSheetLayoutView="100" workbookViewId="0" topLeftCell="A1">
      <selection activeCell="B61" sqref="B61"/>
    </sheetView>
  </sheetViews>
  <sheetFormatPr defaultColWidth="9.00390625" defaultRowHeight="14.25"/>
  <cols>
    <col min="1" max="1" width="6.375" style="4" customWidth="1"/>
    <col min="2" max="2" width="30.875" style="4" customWidth="1"/>
    <col min="3" max="3" width="20.50390625" style="4" customWidth="1"/>
    <col min="4" max="4" width="11.00390625" style="4" customWidth="1"/>
    <col min="5" max="5" width="11.75390625" style="4" customWidth="1"/>
    <col min="6" max="6" width="46.625" style="4" customWidth="1"/>
    <col min="7" max="7" width="11.00390625" style="5" customWidth="1"/>
    <col min="8" max="8" width="27.875" style="5" customWidth="1"/>
    <col min="9" max="9" width="12.75390625" style="6" customWidth="1"/>
    <col min="10" max="10" width="22.75390625" style="6" customWidth="1"/>
    <col min="11" max="11" width="9.00390625" style="6" customWidth="1"/>
    <col min="12" max="12" width="9.00390625" style="7" customWidth="1"/>
    <col min="13" max="15" width="9.00390625" style="2" customWidth="1"/>
    <col min="16" max="16" width="12.375" style="2" customWidth="1"/>
    <col min="17" max="27" width="9.00390625" style="2" customWidth="1"/>
    <col min="28" max="43" width="9.00390625" style="3" customWidth="1"/>
    <col min="44" max="256" width="9.00390625" style="4" customWidth="1"/>
  </cols>
  <sheetData>
    <row r="1" spans="1:7" ht="21" customHeight="1">
      <c r="A1" s="8" t="s">
        <v>0</v>
      </c>
      <c r="B1" s="8"/>
      <c r="C1" s="8"/>
      <c r="D1" s="8"/>
      <c r="E1" s="8"/>
      <c r="F1" s="8"/>
      <c r="G1" s="9"/>
    </row>
    <row r="2" spans="1:7" ht="24" customHeight="1">
      <c r="A2" s="8"/>
      <c r="B2" s="8"/>
      <c r="C2" s="8"/>
      <c r="D2" s="8"/>
      <c r="E2" s="8"/>
      <c r="F2" s="8"/>
      <c r="G2" s="9"/>
    </row>
    <row r="3" spans="1:7" ht="19.5" customHeight="1">
      <c r="A3" s="10" t="s">
        <v>1</v>
      </c>
      <c r="B3" s="10"/>
      <c r="C3" s="10"/>
      <c r="D3" s="10"/>
      <c r="E3" s="10"/>
      <c r="F3" s="10"/>
      <c r="G3" s="11">
        <f>(C8-C10-0.25-0.4*(C8/C10))*10^6/(C8*H4)</f>
        <v>-508.3851797849926</v>
      </c>
    </row>
    <row r="4" spans="1:9" ht="19.5" customHeight="1">
      <c r="A4" s="10" t="s">
        <v>2</v>
      </c>
      <c r="B4" s="10"/>
      <c r="C4" s="10"/>
      <c r="D4" s="10"/>
      <c r="E4" s="10"/>
      <c r="F4" s="10"/>
      <c r="G4" s="12" t="s">
        <v>3</v>
      </c>
      <c r="H4" s="13">
        <f>0.51*150*(C13*0.95+7.3)+61</f>
        <v>3017.725</v>
      </c>
      <c r="I4" s="6" t="s">
        <v>4</v>
      </c>
    </row>
    <row r="5" spans="1:8" ht="15" customHeight="1">
      <c r="A5" s="14"/>
      <c r="B5" s="14"/>
      <c r="C5" s="14"/>
      <c r="D5" s="14"/>
      <c r="E5" s="14"/>
      <c r="F5" s="14"/>
      <c r="G5" s="13"/>
      <c r="H5" s="13"/>
    </row>
    <row r="6" spans="1:9" ht="26.25" customHeight="1">
      <c r="A6" s="15" t="s">
        <v>5</v>
      </c>
      <c r="B6" s="16"/>
      <c r="C6" s="16"/>
      <c r="D6" s="16"/>
      <c r="E6" s="16"/>
      <c r="F6" s="16"/>
      <c r="G6" s="13"/>
      <c r="H6" s="13">
        <v>22</v>
      </c>
      <c r="I6" s="6">
        <v>0.02</v>
      </c>
    </row>
    <row r="7" spans="1:9" ht="15" customHeight="1">
      <c r="A7" s="16"/>
      <c r="B7" s="16"/>
      <c r="C7" s="16"/>
      <c r="D7" s="16"/>
      <c r="E7" s="16"/>
      <c r="F7" s="17" t="s">
        <v>6</v>
      </c>
      <c r="G7" s="13"/>
      <c r="H7" s="13">
        <v>33</v>
      </c>
      <c r="I7" s="6">
        <v>0.03</v>
      </c>
    </row>
    <row r="8" spans="2:255" ht="19.5" customHeight="1">
      <c r="B8" s="18" t="s">
        <v>7</v>
      </c>
      <c r="C8" s="19">
        <v>12</v>
      </c>
      <c r="D8" s="20"/>
      <c r="E8" s="21"/>
      <c r="F8" s="22">
        <f>IF(D16&lt;280,"","驱动频率设置偏高,建议在280K以内")</f>
      </c>
      <c r="G8" s="23">
        <v>10</v>
      </c>
      <c r="H8" s="23">
        <v>47</v>
      </c>
      <c r="I8" s="87">
        <v>0.05</v>
      </c>
      <c r="J8" s="88"/>
      <c r="K8" s="88"/>
      <c r="L8" s="89"/>
      <c r="M8" s="64"/>
      <c r="N8" s="64"/>
      <c r="O8" s="64"/>
      <c r="P8" s="64"/>
      <c r="Q8" s="64"/>
      <c r="X8" s="64"/>
      <c r="Y8" s="64"/>
      <c r="Z8" s="64"/>
      <c r="AA8" s="64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</row>
    <row r="9" spans="2:255" ht="19.5" customHeight="1">
      <c r="B9" s="24" t="s">
        <v>8</v>
      </c>
      <c r="C9" s="25">
        <v>60</v>
      </c>
      <c r="D9" s="26"/>
      <c r="E9" s="21"/>
      <c r="F9" s="27">
        <f>IF(H22&lt;8,"","输入功率超出设计值，设计需注意外围器件温升")</f>
      </c>
      <c r="G9" s="23">
        <v>15</v>
      </c>
      <c r="H9" s="23">
        <v>56</v>
      </c>
      <c r="I9" s="87">
        <v>0.1</v>
      </c>
      <c r="J9" s="88"/>
      <c r="K9" s="88"/>
      <c r="L9" s="89"/>
      <c r="M9" s="64"/>
      <c r="N9" s="64"/>
      <c r="O9" s="64"/>
      <c r="P9" s="64"/>
      <c r="Q9" s="64"/>
      <c r="X9" s="64"/>
      <c r="Y9" s="64"/>
      <c r="Z9" s="64"/>
      <c r="AA9" s="64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</row>
    <row r="10" spans="2:255" ht="19.5" customHeight="1">
      <c r="B10" s="24" t="s">
        <v>9</v>
      </c>
      <c r="C10" s="25">
        <v>30</v>
      </c>
      <c r="D10" s="26"/>
      <c r="E10" s="21"/>
      <c r="F10" s="27">
        <f>IF(C28&lt;100,"","MOS耐压选择100V以上,MOS的Vgs(th)＜2.5V")</f>
      </c>
      <c r="G10" s="23">
        <v>18</v>
      </c>
      <c r="H10" s="23">
        <v>68</v>
      </c>
      <c r="I10" s="87">
        <v>0.15</v>
      </c>
      <c r="J10" s="88"/>
      <c r="K10" s="88"/>
      <c r="L10" s="89"/>
      <c r="M10" s="64"/>
      <c r="N10" s="64"/>
      <c r="O10" s="64"/>
      <c r="P10" s="64"/>
      <c r="Q10" s="64"/>
      <c r="X10" s="64"/>
      <c r="Y10" s="64"/>
      <c r="Z10" s="64"/>
      <c r="AA10" s="64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</row>
    <row r="11" spans="2:9" ht="19.5" customHeight="1">
      <c r="B11" s="28" t="s">
        <v>10</v>
      </c>
      <c r="C11" s="29">
        <v>0.6</v>
      </c>
      <c r="D11" s="30"/>
      <c r="E11" s="31"/>
      <c r="F11" s="32"/>
      <c r="G11" s="33">
        <v>22</v>
      </c>
      <c r="H11" s="13">
        <v>100</v>
      </c>
      <c r="I11" s="87">
        <v>0.2</v>
      </c>
    </row>
    <row r="12" spans="2:9" ht="19.5" customHeight="1">
      <c r="B12" s="28" t="s">
        <v>11</v>
      </c>
      <c r="C12" s="29">
        <v>80</v>
      </c>
      <c r="D12" s="30"/>
      <c r="E12" s="31"/>
      <c r="F12" s="31"/>
      <c r="G12" s="33">
        <v>33</v>
      </c>
      <c r="H12" s="13">
        <v>150</v>
      </c>
      <c r="I12" s="87">
        <v>0.25</v>
      </c>
    </row>
    <row r="13" spans="2:9" ht="19.5" customHeight="1">
      <c r="B13" s="28" t="s">
        <v>12</v>
      </c>
      <c r="C13" s="29">
        <v>33</v>
      </c>
      <c r="D13" s="34"/>
      <c r="E13" s="31"/>
      <c r="F13" s="31"/>
      <c r="G13" s="33">
        <v>47</v>
      </c>
      <c r="H13" s="13">
        <v>180</v>
      </c>
      <c r="I13" s="87">
        <v>0.3</v>
      </c>
    </row>
    <row r="14" spans="2:9" ht="19.5" customHeight="1">
      <c r="B14" s="28" t="s">
        <v>13</v>
      </c>
      <c r="C14" s="35">
        <f>(C10+1.6)/(C10+C9+0.4)</f>
        <v>0.3495575221238938</v>
      </c>
      <c r="D14" s="34"/>
      <c r="E14" s="31"/>
      <c r="F14" s="31"/>
      <c r="G14" s="33">
        <v>68</v>
      </c>
      <c r="H14" s="13">
        <v>200</v>
      </c>
      <c r="I14" s="87">
        <v>0.33</v>
      </c>
    </row>
    <row r="15" spans="2:9" ht="19.5" customHeight="1">
      <c r="B15" s="28" t="s">
        <v>14</v>
      </c>
      <c r="C15" s="35">
        <f>(C10+1.6)/(C10+C8+0.4)</f>
        <v>0.7452830188679246</v>
      </c>
      <c r="D15" s="34"/>
      <c r="E15" s="31"/>
      <c r="F15" s="31"/>
      <c r="G15" s="33">
        <v>82</v>
      </c>
      <c r="H15" s="13">
        <v>220</v>
      </c>
      <c r="I15" s="87">
        <v>0.36</v>
      </c>
    </row>
    <row r="16" spans="2:9" ht="19.5" customHeight="1">
      <c r="B16" s="28" t="s">
        <v>15</v>
      </c>
      <c r="C16" s="36">
        <f>(1-C15)*10^6/H4</f>
        <v>84.40695594597766</v>
      </c>
      <c r="D16" s="37">
        <f>(1-C14)*10^6/H4</f>
        <v>215.54067314818488</v>
      </c>
      <c r="E16" s="31"/>
      <c r="F16" s="31"/>
      <c r="G16" s="33">
        <v>100</v>
      </c>
      <c r="H16" s="13">
        <v>270</v>
      </c>
      <c r="I16" s="87">
        <v>0.4</v>
      </c>
    </row>
    <row r="17" spans="2:8" ht="19.5" customHeight="1">
      <c r="B17" s="28" t="s">
        <v>16</v>
      </c>
      <c r="C17" s="36">
        <f>C8*C14/2/C16/H23*1000*1.5</f>
        <v>27.99567354965586</v>
      </c>
      <c r="D17" s="34"/>
      <c r="E17" s="38"/>
      <c r="F17" s="31"/>
      <c r="G17" s="33">
        <v>150</v>
      </c>
      <c r="H17" s="13">
        <v>330</v>
      </c>
    </row>
    <row r="18" spans="2:8" ht="39" customHeight="1">
      <c r="B18" s="28" t="s">
        <v>17</v>
      </c>
      <c r="C18" s="39">
        <v>68</v>
      </c>
      <c r="D18" s="40" t="s">
        <v>18</v>
      </c>
      <c r="E18" s="31"/>
      <c r="F18" s="41" t="s">
        <v>19</v>
      </c>
      <c r="G18" s="33">
        <v>200</v>
      </c>
      <c r="H18" s="13">
        <v>470</v>
      </c>
    </row>
    <row r="19" spans="2:8" ht="19.5" customHeight="1">
      <c r="B19" s="28" t="s">
        <v>20</v>
      </c>
      <c r="C19" s="42">
        <f>0.25/H21/0.98</f>
        <v>0.04755884654746854</v>
      </c>
      <c r="D19" s="30"/>
      <c r="E19" s="31"/>
      <c r="F19" s="31"/>
      <c r="G19" s="43" t="s">
        <v>21</v>
      </c>
      <c r="H19" s="5">
        <f>C10*C11/C8/C12*100</f>
        <v>1.875</v>
      </c>
    </row>
    <row r="20" spans="2:7" ht="19.5" customHeight="1">
      <c r="B20" s="28" t="s">
        <v>22</v>
      </c>
      <c r="C20" s="25">
        <v>0.1</v>
      </c>
      <c r="D20" s="30"/>
      <c r="E20" s="31"/>
      <c r="F20" s="31"/>
      <c r="G20" s="43"/>
    </row>
    <row r="21" spans="2:8" ht="19.5" customHeight="1">
      <c r="B21" s="28" t="s">
        <v>23</v>
      </c>
      <c r="C21" s="42">
        <f>H22*0.25</f>
        <v>0.5083864574548155</v>
      </c>
      <c r="D21" s="30"/>
      <c r="E21" s="31"/>
      <c r="F21" s="31"/>
      <c r="G21" s="43" t="s">
        <v>24</v>
      </c>
      <c r="H21" s="5">
        <f>H19/C14</f>
        <v>5.363924050632912</v>
      </c>
    </row>
    <row r="22" spans="2:8" ht="19.5" customHeight="1">
      <c r="B22" s="28" t="s">
        <v>25</v>
      </c>
      <c r="C22" s="42">
        <f>0.25/C11</f>
        <v>0.4166666666666667</v>
      </c>
      <c r="D22" s="30"/>
      <c r="E22" s="31"/>
      <c r="F22" s="31"/>
      <c r="G22" s="43" t="s">
        <v>26</v>
      </c>
      <c r="H22" s="5">
        <f>SQRT(C15)/(1-C15)*C11</f>
        <v>2.033545829819262</v>
      </c>
    </row>
    <row r="23" spans="2:8" ht="19.5" customHeight="1">
      <c r="B23" s="28" t="s">
        <v>27</v>
      </c>
      <c r="C23" s="42">
        <f>0.25*C11</f>
        <v>0.15</v>
      </c>
      <c r="D23" s="30"/>
      <c r="E23" s="31"/>
      <c r="F23" s="31"/>
      <c r="G23" s="43" t="s">
        <v>28</v>
      </c>
      <c r="H23" s="5">
        <f>C10/C18*H4/10^3</f>
        <v>1.3313492647058822</v>
      </c>
    </row>
    <row r="24" spans="2:7" ht="19.5" customHeight="1">
      <c r="B24" s="28" t="s">
        <v>29</v>
      </c>
      <c r="C24" s="42">
        <f>SQRT(H22/5)*1.2</f>
        <v>0.7652850442730129</v>
      </c>
      <c r="D24" s="30"/>
      <c r="E24" s="31"/>
      <c r="F24" s="31"/>
      <c r="G24" s="43"/>
    </row>
    <row r="25" spans="2:7" ht="19.5" customHeight="1">
      <c r="B25" s="28" t="s">
        <v>30</v>
      </c>
      <c r="C25" s="36">
        <f>D16/30</f>
        <v>7.184689104939496</v>
      </c>
      <c r="D25" s="44"/>
      <c r="E25" s="31"/>
      <c r="F25" s="31"/>
      <c r="G25" s="43"/>
    </row>
    <row r="26" spans="2:9" ht="19.5" customHeight="1">
      <c r="B26" s="28" t="s">
        <v>31</v>
      </c>
      <c r="C26" s="45">
        <f>(C9-5.5)/0.4</f>
        <v>136.25</v>
      </c>
      <c r="D26" s="46">
        <f>(C8-3.6)/0.3</f>
        <v>28.000000000000004</v>
      </c>
      <c r="E26" s="31"/>
      <c r="F26" s="31"/>
      <c r="G26" s="43"/>
      <c r="H26" s="5" t="s">
        <v>32</v>
      </c>
      <c r="I26" s="6" t="str">
        <f>IF(C28&lt;60,"60",IF(AND(C28&gt;=60,C28&lt;=100),"100","150"))</f>
        <v>100</v>
      </c>
    </row>
    <row r="27" spans="2:9" ht="19.5" customHeight="1">
      <c r="B27" s="28" t="s">
        <v>33</v>
      </c>
      <c r="C27" s="45">
        <f>(C10-5.5)/3.5*(1-C15)</f>
        <v>1.783018867924528</v>
      </c>
      <c r="D27" s="46">
        <f>(C10-1.3)/5.5*(1-C15)</f>
        <v>1.329159519725557</v>
      </c>
      <c r="E27" s="47"/>
      <c r="F27" s="47"/>
      <c r="G27" s="43"/>
      <c r="H27" s="5" t="s">
        <v>34</v>
      </c>
      <c r="I27" s="6" t="str">
        <f>IF(C31&lt;=3,"3",IF(AND(C31&gt;3,C31&lt;5),"5","10"))</f>
        <v>5</v>
      </c>
    </row>
    <row r="28" spans="2:9" ht="19.5" customHeight="1">
      <c r="B28" s="28" t="s">
        <v>35</v>
      </c>
      <c r="C28" s="45">
        <f>1.1*(C9+C10)</f>
        <v>99.00000000000001</v>
      </c>
      <c r="D28" s="48"/>
      <c r="E28" s="47"/>
      <c r="F28" s="47"/>
      <c r="G28" s="43"/>
      <c r="I28" s="6" t="str">
        <f>"SS"&amp;I27&amp;I26</f>
        <v>SS5100</v>
      </c>
    </row>
    <row r="29" spans="2:9" ht="19.5" customHeight="1">
      <c r="B29" s="28" t="s">
        <v>36</v>
      </c>
      <c r="C29" s="45">
        <f>4*H21</f>
        <v>21.455696202531648</v>
      </c>
      <c r="D29" s="48"/>
      <c r="E29" s="47"/>
      <c r="F29" s="47"/>
      <c r="G29" s="43"/>
      <c r="H29" s="5" t="s">
        <v>37</v>
      </c>
      <c r="I29" s="6" t="str">
        <f>I26</f>
        <v>100</v>
      </c>
    </row>
    <row r="30" spans="2:9" ht="19.5" customHeight="1">
      <c r="B30" s="28" t="s">
        <v>38</v>
      </c>
      <c r="C30" s="45">
        <f>C28</f>
        <v>99.00000000000001</v>
      </c>
      <c r="D30" s="48"/>
      <c r="E30" s="47"/>
      <c r="F30" s="47"/>
      <c r="G30" s="43"/>
      <c r="H30" s="5" t="s">
        <v>39</v>
      </c>
      <c r="I30" s="6">
        <f>C29</f>
        <v>21.455696202531648</v>
      </c>
    </row>
    <row r="31" spans="1:7" ht="19.5" customHeight="1">
      <c r="A31" s="49"/>
      <c r="B31" s="28" t="s">
        <v>40</v>
      </c>
      <c r="C31" s="45">
        <f>2*H22</f>
        <v>4.067091659638524</v>
      </c>
      <c r="D31" s="50"/>
      <c r="E31" s="51"/>
      <c r="F31" s="52"/>
      <c r="G31" s="43"/>
    </row>
    <row r="32" spans="1:7" ht="19.5" customHeight="1">
      <c r="A32" s="49"/>
      <c r="B32" s="53" t="s">
        <v>41</v>
      </c>
      <c r="C32" s="45">
        <f>C15*C11/C16/0.05*10^3</f>
        <v>105.9556777777778</v>
      </c>
      <c r="D32" s="54"/>
      <c r="E32" s="51"/>
      <c r="F32" s="52"/>
      <c r="G32" s="43"/>
    </row>
    <row r="33" spans="1:7" ht="19.5" customHeight="1">
      <c r="A33" s="49"/>
      <c r="B33" s="55" t="s">
        <v>42</v>
      </c>
      <c r="C33" s="56">
        <f>H23*C15/C16/0.2*C11*10^3/0.3</f>
        <v>117.55334475071488</v>
      </c>
      <c r="D33" s="57"/>
      <c r="E33" s="51"/>
      <c r="F33" s="52"/>
      <c r="G33" s="43"/>
    </row>
    <row r="34" spans="1:7" ht="19.5" customHeight="1">
      <c r="A34" s="49"/>
      <c r="B34" s="58"/>
      <c r="C34" s="59"/>
      <c r="D34" s="60"/>
      <c r="E34" s="61"/>
      <c r="F34" s="62"/>
      <c r="G34" s="43"/>
    </row>
    <row r="35" spans="1:7" ht="19.5" customHeight="1">
      <c r="A35" s="49"/>
      <c r="B35" s="63" t="s">
        <v>43</v>
      </c>
      <c r="C35" s="63" t="s">
        <v>44</v>
      </c>
      <c r="D35" s="52" t="s">
        <v>45</v>
      </c>
      <c r="E35" s="63"/>
      <c r="F35" s="63"/>
      <c r="G35" s="43"/>
    </row>
    <row r="36" spans="1:43" s="1" customFormat="1" ht="19.5" customHeight="1">
      <c r="A36" s="64"/>
      <c r="B36" s="63" t="s">
        <v>46</v>
      </c>
      <c r="C36" s="65">
        <v>42592</v>
      </c>
      <c r="D36" s="63" t="s">
        <v>47</v>
      </c>
      <c r="E36" s="66"/>
      <c r="F36" s="66"/>
      <c r="G36" s="43"/>
      <c r="H36" s="5"/>
      <c r="I36" s="6"/>
      <c r="J36" s="6"/>
      <c r="K36" s="6"/>
      <c r="L36" s="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s="1" customFormat="1" ht="20.25">
      <c r="A37" s="64"/>
      <c r="B37" s="63" t="s">
        <v>48</v>
      </c>
      <c r="C37" s="65">
        <v>43840</v>
      </c>
      <c r="D37" s="63" t="s">
        <v>49</v>
      </c>
      <c r="E37" s="66"/>
      <c r="F37" s="66"/>
      <c r="G37" s="43"/>
      <c r="H37" s="5"/>
      <c r="I37" s="6"/>
      <c r="J37" s="6"/>
      <c r="K37" s="6"/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s="1" customFormat="1" ht="20.25">
      <c r="A38" s="64"/>
      <c r="B38" s="64"/>
      <c r="C38" s="67"/>
      <c r="D38" s="68"/>
      <c r="E38" s="69"/>
      <c r="F38" s="69"/>
      <c r="G38" s="43"/>
      <c r="H38" s="5"/>
      <c r="I38" s="6"/>
      <c r="J38" s="6"/>
      <c r="K38" s="6"/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s="1" customFormat="1" ht="20.25">
      <c r="A39" s="64"/>
      <c r="B39" s="64"/>
      <c r="C39" s="67"/>
      <c r="D39" s="68"/>
      <c r="E39" s="69"/>
      <c r="F39" s="69"/>
      <c r="G39" s="43"/>
      <c r="H39" s="5"/>
      <c r="I39" s="6"/>
      <c r="J39" s="6"/>
      <c r="K39" s="6"/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s="1" customFormat="1" ht="20.25">
      <c r="A40" s="64"/>
      <c r="B40" s="64"/>
      <c r="C40" s="67"/>
      <c r="D40" s="68"/>
      <c r="E40" s="69"/>
      <c r="F40" s="69"/>
      <c r="G40" s="43"/>
      <c r="H40" s="5"/>
      <c r="I40" s="6"/>
      <c r="J40" s="6"/>
      <c r="K40" s="6"/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1" customFormat="1" ht="20.25">
      <c r="A41" s="64"/>
      <c r="B41" s="64"/>
      <c r="C41" s="67"/>
      <c r="D41" s="68"/>
      <c r="E41" s="69"/>
      <c r="F41" s="69"/>
      <c r="G41" s="43"/>
      <c r="H41" s="5"/>
      <c r="I41" s="6"/>
      <c r="J41" s="6"/>
      <c r="K41" s="6"/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1" customFormat="1" ht="20.25">
      <c r="A42" s="64"/>
      <c r="B42" s="64"/>
      <c r="C42" s="67"/>
      <c r="D42" s="68"/>
      <c r="E42" s="69"/>
      <c r="F42" s="69"/>
      <c r="G42" s="43"/>
      <c r="H42" s="5"/>
      <c r="I42" s="6"/>
      <c r="J42" s="6"/>
      <c r="K42" s="6"/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1" customFormat="1" ht="18">
      <c r="A43" s="64"/>
      <c r="B43" s="64"/>
      <c r="C43" s="67"/>
      <c r="D43" s="68"/>
      <c r="E43" s="64"/>
      <c r="F43" s="64"/>
      <c r="G43" s="70"/>
      <c r="H43" s="5"/>
      <c r="I43" s="6"/>
      <c r="J43" s="6"/>
      <c r="K43" s="6"/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s="1" customFormat="1" ht="17.25">
      <c r="A44" s="64"/>
      <c r="B44" s="64"/>
      <c r="C44" s="64"/>
      <c r="D44" s="68"/>
      <c r="E44" s="64"/>
      <c r="F44" s="64"/>
      <c r="G44" s="71"/>
      <c r="H44" s="5"/>
      <c r="I44" s="6"/>
      <c r="J44" s="6"/>
      <c r="K44" s="6"/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1" customFormat="1" ht="17.25">
      <c r="A45" s="72"/>
      <c r="B45" s="64"/>
      <c r="C45" s="64"/>
      <c r="D45" s="64"/>
      <c r="E45" s="73"/>
      <c r="F45" s="73"/>
      <c r="G45" s="71"/>
      <c r="H45" s="5"/>
      <c r="I45" s="6"/>
      <c r="J45" s="6"/>
      <c r="K45" s="6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s="1" customFormat="1" ht="17.25">
      <c r="A46" s="72"/>
      <c r="B46" s="72"/>
      <c r="C46" s="73"/>
      <c r="D46" s="73"/>
      <c r="E46" s="64"/>
      <c r="F46" s="74"/>
      <c r="G46" s="5"/>
      <c r="H46" s="5"/>
      <c r="I46" s="6"/>
      <c r="J46" s="6"/>
      <c r="K46" s="6"/>
      <c r="L46" s="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s="1" customFormat="1" ht="17.25">
      <c r="A47" s="72"/>
      <c r="B47" s="72"/>
      <c r="C47" s="75"/>
      <c r="D47" s="76"/>
      <c r="E47" s="64"/>
      <c r="F47" s="74"/>
      <c r="G47" s="5"/>
      <c r="H47" s="5"/>
      <c r="I47" s="6"/>
      <c r="J47" s="6"/>
      <c r="K47" s="6"/>
      <c r="L47" s="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s="1" customFormat="1" ht="17.25">
      <c r="A48" s="72"/>
      <c r="B48" s="72"/>
      <c r="C48" s="75"/>
      <c r="D48" s="76"/>
      <c r="E48" s="2"/>
      <c r="F48" s="2"/>
      <c r="G48" s="5"/>
      <c r="H48" s="5"/>
      <c r="I48" s="6"/>
      <c r="J48" s="6"/>
      <c r="K48" s="6"/>
      <c r="L48" s="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2:255" s="2" customFormat="1" ht="17.25">
      <c r="B49" s="72"/>
      <c r="G49" s="5"/>
      <c r="H49" s="5"/>
      <c r="I49" s="6"/>
      <c r="J49" s="6"/>
      <c r="K49" s="6"/>
      <c r="L49" s="7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7:255" s="2" customFormat="1" ht="17.25">
      <c r="G50" s="5"/>
      <c r="H50" s="5"/>
      <c r="I50" s="6"/>
      <c r="J50" s="6"/>
      <c r="K50" s="6"/>
      <c r="L50" s="7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7:12" s="2" customFormat="1" ht="17.25">
      <c r="G51" s="5"/>
      <c r="H51" s="5"/>
      <c r="I51" s="6"/>
      <c r="J51" s="6"/>
      <c r="K51" s="6"/>
      <c r="L51" s="7"/>
    </row>
    <row r="52" spans="7:12" s="2" customFormat="1" ht="17.25">
      <c r="G52" s="5"/>
      <c r="H52" s="5"/>
      <c r="I52" s="6"/>
      <c r="J52" s="6"/>
      <c r="K52" s="6"/>
      <c r="L52" s="7"/>
    </row>
    <row r="53" spans="7:12" s="2" customFormat="1" ht="17.25">
      <c r="G53" s="5"/>
      <c r="H53" s="5"/>
      <c r="I53" s="6"/>
      <c r="J53" s="6"/>
      <c r="K53" s="6"/>
      <c r="L53" s="7"/>
    </row>
    <row r="54" spans="7:12" s="2" customFormat="1" ht="17.25">
      <c r="G54" s="5"/>
      <c r="H54" s="5"/>
      <c r="I54" s="6"/>
      <c r="J54" s="6"/>
      <c r="K54" s="6"/>
      <c r="L54" s="7"/>
    </row>
    <row r="55" spans="7:12" s="2" customFormat="1" ht="17.25">
      <c r="G55" s="5"/>
      <c r="H55" s="5"/>
      <c r="I55" s="6"/>
      <c r="J55" s="6"/>
      <c r="K55" s="6"/>
      <c r="L55" s="7"/>
    </row>
    <row r="56" spans="1:12" s="2" customFormat="1" ht="18">
      <c r="A56" s="77" t="s">
        <v>50</v>
      </c>
      <c r="G56" s="5"/>
      <c r="H56" s="5"/>
      <c r="I56" s="6"/>
      <c r="J56" s="6"/>
      <c r="K56" s="6"/>
      <c r="L56" s="7"/>
    </row>
    <row r="57" spans="2:12" s="2" customFormat="1" ht="17.25">
      <c r="B57" s="78" t="s">
        <v>51</v>
      </c>
      <c r="C57" s="79" t="s">
        <v>52</v>
      </c>
      <c r="D57" s="79" t="s">
        <v>53</v>
      </c>
      <c r="E57" s="79" t="s">
        <v>54</v>
      </c>
      <c r="F57" s="80" t="s">
        <v>55</v>
      </c>
      <c r="G57" s="5"/>
      <c r="H57" s="5"/>
      <c r="I57" s="6"/>
      <c r="J57" s="6"/>
      <c r="K57" s="6"/>
      <c r="L57" s="7"/>
    </row>
    <row r="58" spans="2:12" s="2" customFormat="1" ht="19.5">
      <c r="B58" s="81">
        <v>1</v>
      </c>
      <c r="C58" s="82" t="s">
        <v>56</v>
      </c>
      <c r="D58" s="83">
        <f>C32</f>
        <v>105.9556777777778</v>
      </c>
      <c r="E58" s="82" t="s">
        <v>57</v>
      </c>
      <c r="F58" s="84" t="s">
        <v>58</v>
      </c>
      <c r="G58" s="5"/>
      <c r="H58" s="5"/>
      <c r="I58" s="6"/>
      <c r="J58" s="6"/>
      <c r="K58" s="6"/>
      <c r="L58" s="7"/>
    </row>
    <row r="59" spans="2:12" s="2" customFormat="1" ht="19.5">
      <c r="B59" s="81">
        <v>2</v>
      </c>
      <c r="C59" s="82" t="s">
        <v>59</v>
      </c>
      <c r="D59" s="83">
        <f>C33</f>
        <v>117.55334475071488</v>
      </c>
      <c r="E59" s="82" t="s">
        <v>57</v>
      </c>
      <c r="F59" s="84" t="s">
        <v>60</v>
      </c>
      <c r="G59" s="5"/>
      <c r="H59" s="5"/>
      <c r="I59" s="6"/>
      <c r="J59" s="6"/>
      <c r="K59" s="6"/>
      <c r="L59" s="7"/>
    </row>
    <row r="60" spans="2:12" s="2" customFormat="1" ht="17.25">
      <c r="B60" s="81">
        <v>3</v>
      </c>
      <c r="C60" s="82" t="s">
        <v>61</v>
      </c>
      <c r="D60" s="85">
        <f>C13</f>
        <v>33</v>
      </c>
      <c r="E60" s="82" t="s">
        <v>62</v>
      </c>
      <c r="F60" s="84" t="s">
        <v>63</v>
      </c>
      <c r="G60" s="5"/>
      <c r="H60" s="5"/>
      <c r="I60" s="6"/>
      <c r="J60" s="6"/>
      <c r="K60" s="6"/>
      <c r="L60" s="7"/>
    </row>
    <row r="61" spans="2:12" s="2" customFormat="1" ht="17.25">
      <c r="B61" s="81">
        <v>4</v>
      </c>
      <c r="C61" s="82" t="s">
        <v>64</v>
      </c>
      <c r="D61" s="85">
        <v>330</v>
      </c>
      <c r="E61" s="82" t="s">
        <v>65</v>
      </c>
      <c r="F61" s="84" t="s">
        <v>63</v>
      </c>
      <c r="G61" s="5"/>
      <c r="H61" s="5"/>
      <c r="I61" s="6"/>
      <c r="J61" s="6"/>
      <c r="K61" s="6"/>
      <c r="L61" s="7"/>
    </row>
    <row r="62" spans="2:12" s="2" customFormat="1" ht="17.25">
      <c r="B62" s="81">
        <v>5</v>
      </c>
      <c r="C62" s="82" t="s">
        <v>66</v>
      </c>
      <c r="D62" s="85">
        <v>2.2</v>
      </c>
      <c r="E62" s="82" t="s">
        <v>57</v>
      </c>
      <c r="F62" s="84" t="s">
        <v>63</v>
      </c>
      <c r="G62" s="5"/>
      <c r="H62" s="5"/>
      <c r="I62" s="6"/>
      <c r="J62" s="6"/>
      <c r="K62" s="6"/>
      <c r="L62" s="7"/>
    </row>
    <row r="63" spans="2:12" s="2" customFormat="1" ht="17.25">
      <c r="B63" s="81">
        <v>6</v>
      </c>
      <c r="C63" s="82" t="s">
        <v>67</v>
      </c>
      <c r="D63" s="85">
        <v>1</v>
      </c>
      <c r="E63" s="82" t="s">
        <v>65</v>
      </c>
      <c r="F63" s="84" t="s">
        <v>63</v>
      </c>
      <c r="G63" s="5"/>
      <c r="H63" s="5"/>
      <c r="I63" s="6"/>
      <c r="J63" s="6"/>
      <c r="K63" s="6"/>
      <c r="L63" s="7"/>
    </row>
    <row r="64" spans="2:12" s="2" customFormat="1" ht="17.25">
      <c r="B64" s="81">
        <v>7</v>
      </c>
      <c r="C64" s="82" t="s">
        <v>68</v>
      </c>
      <c r="D64" s="85">
        <f>D26</f>
        <v>28.000000000000004</v>
      </c>
      <c r="E64" s="82" t="s">
        <v>69</v>
      </c>
      <c r="F64" s="86" t="s">
        <v>70</v>
      </c>
      <c r="G64" s="5"/>
      <c r="H64" s="5"/>
      <c r="I64" s="6"/>
      <c r="J64" s="6"/>
      <c r="K64" s="6"/>
      <c r="L64" s="7"/>
    </row>
    <row r="65" spans="2:12" s="2" customFormat="1" ht="17.25">
      <c r="B65" s="81">
        <v>8</v>
      </c>
      <c r="C65" s="82" t="s">
        <v>71</v>
      </c>
      <c r="D65" s="85">
        <f>D27</f>
        <v>1.329159519725557</v>
      </c>
      <c r="E65" s="82" t="s">
        <v>69</v>
      </c>
      <c r="F65" s="86" t="s">
        <v>70</v>
      </c>
      <c r="G65" s="5"/>
      <c r="H65" s="5"/>
      <c r="I65" s="6"/>
      <c r="J65" s="6"/>
      <c r="K65" s="6"/>
      <c r="L65" s="7"/>
    </row>
    <row r="66" spans="2:12" s="2" customFormat="1" ht="17.25">
      <c r="B66" s="81">
        <v>9</v>
      </c>
      <c r="C66" s="82" t="s">
        <v>72</v>
      </c>
      <c r="D66" s="91">
        <f>C20*2</f>
        <v>0.2</v>
      </c>
      <c r="E66" s="82" t="s">
        <v>73</v>
      </c>
      <c r="F66" s="86" t="s">
        <v>74</v>
      </c>
      <c r="G66" s="5"/>
      <c r="H66" s="5"/>
      <c r="I66" s="6"/>
      <c r="J66" s="6"/>
      <c r="K66" s="6"/>
      <c r="L66" s="7"/>
    </row>
    <row r="67" spans="2:12" s="2" customFormat="1" ht="17.25">
      <c r="B67" s="81">
        <v>10</v>
      </c>
      <c r="C67" s="82" t="s">
        <v>75</v>
      </c>
      <c r="D67" s="85">
        <f>C22*3</f>
        <v>1.25</v>
      </c>
      <c r="E67" s="82" t="s">
        <v>76</v>
      </c>
      <c r="F67" s="86" t="s">
        <v>77</v>
      </c>
      <c r="G67" s="5"/>
      <c r="H67" s="5"/>
      <c r="I67" s="6"/>
      <c r="J67" s="6"/>
      <c r="K67" s="6"/>
      <c r="L67" s="7"/>
    </row>
    <row r="68" spans="2:12" s="2" customFormat="1" ht="17.25">
      <c r="B68" s="81">
        <v>11</v>
      </c>
      <c r="C68" s="82" t="s">
        <v>78</v>
      </c>
      <c r="D68" s="85">
        <v>200</v>
      </c>
      <c r="E68" s="82" t="s">
        <v>73</v>
      </c>
      <c r="F68" s="86" t="s">
        <v>79</v>
      </c>
      <c r="G68" s="5"/>
      <c r="H68" s="5"/>
      <c r="I68" s="6"/>
      <c r="J68" s="6"/>
      <c r="K68" s="6"/>
      <c r="L68" s="7"/>
    </row>
    <row r="69" spans="2:12" s="2" customFormat="1" ht="17.25">
      <c r="B69" s="81">
        <v>12</v>
      </c>
      <c r="C69" s="82" t="s">
        <v>80</v>
      </c>
      <c r="D69" s="85">
        <v>0</v>
      </c>
      <c r="E69" s="82" t="s">
        <v>73</v>
      </c>
      <c r="F69" s="84" t="s">
        <v>81</v>
      </c>
      <c r="G69" s="5"/>
      <c r="H69" s="5"/>
      <c r="I69" s="6"/>
      <c r="J69" s="6"/>
      <c r="K69" s="6"/>
      <c r="L69" s="7"/>
    </row>
    <row r="70" spans="2:12" s="2" customFormat="1" ht="17.25">
      <c r="B70" s="81">
        <v>13</v>
      </c>
      <c r="C70" s="82" t="s">
        <v>82</v>
      </c>
      <c r="D70" s="92" t="str">
        <f>I28</f>
        <v>SS5100</v>
      </c>
      <c r="E70" s="82"/>
      <c r="F70" s="84" t="str">
        <f>IF(C31&lt;=3,"SMA",IF(AND(C31&gt;3,C31&lt;=5),"SMB","TO277或TO252"))</f>
        <v>SMB</v>
      </c>
      <c r="G70" s="5"/>
      <c r="H70" s="5"/>
      <c r="I70" s="6"/>
      <c r="J70" s="6"/>
      <c r="K70" s="6"/>
      <c r="L70" s="7"/>
    </row>
    <row r="71" spans="2:12" s="2" customFormat="1" ht="17.25">
      <c r="B71" s="81">
        <v>14</v>
      </c>
      <c r="C71" s="82" t="s">
        <v>83</v>
      </c>
      <c r="D71" s="92" t="str">
        <f>IF(C9&lt;60,"SS16",IF(AND(C9&gt;=60,C9&lt;=100),"SS110","SS1200"))</f>
        <v>SS110</v>
      </c>
      <c r="E71" s="82"/>
      <c r="F71" s="84" t="s">
        <v>84</v>
      </c>
      <c r="G71" s="5"/>
      <c r="H71" s="5"/>
      <c r="I71" s="6"/>
      <c r="J71" s="6"/>
      <c r="K71" s="6"/>
      <c r="L71" s="7"/>
    </row>
    <row r="72" spans="2:12" s="2" customFormat="1" ht="17.25">
      <c r="B72" s="81">
        <v>15</v>
      </c>
      <c r="C72" s="82" t="s">
        <v>85</v>
      </c>
      <c r="D72" s="92" t="s">
        <v>86</v>
      </c>
      <c r="E72" s="82"/>
      <c r="F72" s="84" t="s">
        <v>87</v>
      </c>
      <c r="G72" s="5"/>
      <c r="H72" s="5"/>
      <c r="I72" s="6"/>
      <c r="J72" s="6"/>
      <c r="K72" s="6"/>
      <c r="L72" s="7"/>
    </row>
    <row r="73" spans="2:12" s="2" customFormat="1" ht="17.25">
      <c r="B73" s="81">
        <v>16</v>
      </c>
      <c r="C73" s="82" t="s">
        <v>88</v>
      </c>
      <c r="D73" s="85" t="s">
        <v>89</v>
      </c>
      <c r="E73" s="82"/>
      <c r="F73" s="84" t="str">
        <f>D73</f>
        <v>NC</v>
      </c>
      <c r="G73" s="5"/>
      <c r="H73" s="5"/>
      <c r="I73" s="6"/>
      <c r="J73" s="6"/>
      <c r="K73" s="6"/>
      <c r="L73" s="7"/>
    </row>
    <row r="74" spans="2:12" s="2" customFormat="1" ht="17.25">
      <c r="B74" s="81">
        <v>17</v>
      </c>
      <c r="C74" s="82" t="s">
        <v>90</v>
      </c>
      <c r="D74" s="85">
        <f>C10*1.2</f>
        <v>36</v>
      </c>
      <c r="E74" s="82"/>
      <c r="F74" s="84" t="s">
        <v>91</v>
      </c>
      <c r="G74" s="5"/>
      <c r="H74" s="5"/>
      <c r="I74" s="6"/>
      <c r="J74" s="6"/>
      <c r="K74" s="6"/>
      <c r="L74" s="7"/>
    </row>
    <row r="75" spans="2:12" s="2" customFormat="1" ht="17.25">
      <c r="B75" s="81">
        <v>18</v>
      </c>
      <c r="C75" s="82" t="s">
        <v>92</v>
      </c>
      <c r="D75" s="82">
        <f>C18</f>
        <v>68</v>
      </c>
      <c r="E75" s="82" t="s">
        <v>93</v>
      </c>
      <c r="F75" s="93" t="str">
        <f>H21*1.1&amp;"A"</f>
        <v>5.9003164556962A</v>
      </c>
      <c r="G75" s="5"/>
      <c r="H75" s="5"/>
      <c r="I75" s="6"/>
      <c r="J75" s="6"/>
      <c r="K75" s="6"/>
      <c r="L75" s="7"/>
    </row>
    <row r="76" spans="2:12" s="2" customFormat="1" ht="17.25">
      <c r="B76" s="81">
        <v>19</v>
      </c>
      <c r="C76" s="94" t="s">
        <v>94</v>
      </c>
      <c r="D76" s="95" t="str">
        <f>IF(AND(C28&lt;=60,C29&lt;25),"20N06/TO252",IF(AND(C28&lt;=60,C29&gt;=25,C29&lt;50),"50N06/TO252",IF(AND(C28&gt;60,C29&lt;=25,C28&lt;=100),"15N10/TO252",IF(AND(C28&gt;60,C28&lt;=100,C29&gt;25),"20N10/20A/100V/TO220",IF(AND(C28&lt;=60,C25&gt;=50),"75N06/75A/60V/TO220","15N20/15A/200V/TO220")))))</f>
        <v>15N10/TO252</v>
      </c>
      <c r="E76" s="96"/>
      <c r="F76" s="84" t="str">
        <f>D76</f>
        <v>15N10/TO252</v>
      </c>
      <c r="G76" s="5"/>
      <c r="H76" s="5"/>
      <c r="I76" s="6"/>
      <c r="J76" s="6"/>
      <c r="K76" s="6"/>
      <c r="L76" s="7"/>
    </row>
    <row r="77" spans="2:12" s="2" customFormat="1" ht="18">
      <c r="B77" s="97">
        <v>20</v>
      </c>
      <c r="C77" s="98" t="s">
        <v>95</v>
      </c>
      <c r="D77" s="98" t="s">
        <v>96</v>
      </c>
      <c r="E77" s="99"/>
      <c r="F77" s="100" t="s">
        <v>97</v>
      </c>
      <c r="G77" s="5"/>
      <c r="H77" s="5"/>
      <c r="I77" s="6"/>
      <c r="J77" s="6"/>
      <c r="K77" s="6"/>
      <c r="L77" s="7"/>
    </row>
    <row r="78" spans="7:12" s="2" customFormat="1" ht="17.25">
      <c r="G78" s="5"/>
      <c r="H78" s="5"/>
      <c r="I78" s="6"/>
      <c r="J78" s="6"/>
      <c r="K78" s="6"/>
      <c r="L78" s="7"/>
    </row>
    <row r="79" spans="7:12" s="2" customFormat="1" ht="17.25">
      <c r="G79" s="5"/>
      <c r="H79" s="5"/>
      <c r="I79" s="6"/>
      <c r="J79" s="6"/>
      <c r="K79" s="6"/>
      <c r="L79" s="7"/>
    </row>
    <row r="80" spans="7:12" s="2" customFormat="1" ht="17.25">
      <c r="G80" s="5"/>
      <c r="H80" s="5"/>
      <c r="I80" s="6"/>
      <c r="J80" s="6"/>
      <c r="K80" s="6"/>
      <c r="L80" s="7"/>
    </row>
    <row r="81" spans="7:12" s="2" customFormat="1" ht="17.25">
      <c r="G81" s="5"/>
      <c r="H81" s="5"/>
      <c r="I81" s="6"/>
      <c r="J81" s="6"/>
      <c r="K81" s="6"/>
      <c r="L81" s="7"/>
    </row>
    <row r="82" spans="7:12" s="2" customFormat="1" ht="17.25">
      <c r="G82" s="5"/>
      <c r="H82" s="5"/>
      <c r="I82" s="6"/>
      <c r="J82" s="6"/>
      <c r="K82" s="6"/>
      <c r="L82" s="7"/>
    </row>
    <row r="83" spans="7:12" s="2" customFormat="1" ht="17.25">
      <c r="G83" s="5"/>
      <c r="H83" s="5"/>
      <c r="I83" s="6"/>
      <c r="J83" s="6"/>
      <c r="K83" s="6"/>
      <c r="L83" s="7"/>
    </row>
    <row r="84" spans="7:12" s="2" customFormat="1" ht="17.25">
      <c r="G84" s="5"/>
      <c r="H84" s="5"/>
      <c r="I84" s="6"/>
      <c r="J84" s="6"/>
      <c r="K84" s="6"/>
      <c r="L84" s="7"/>
    </row>
    <row r="85" spans="7:12" s="2" customFormat="1" ht="17.25">
      <c r="G85" s="5"/>
      <c r="H85" s="5"/>
      <c r="I85" s="6"/>
      <c r="J85" s="6"/>
      <c r="K85" s="6"/>
      <c r="L85" s="7"/>
    </row>
    <row r="86" spans="7:12" s="2" customFormat="1" ht="17.25">
      <c r="G86" s="5"/>
      <c r="H86" s="5"/>
      <c r="I86" s="6"/>
      <c r="J86" s="6"/>
      <c r="K86" s="6"/>
      <c r="L86" s="7"/>
    </row>
    <row r="87" spans="7:12" s="2" customFormat="1" ht="17.25">
      <c r="G87" s="5"/>
      <c r="H87" s="5"/>
      <c r="I87" s="6"/>
      <c r="J87" s="6"/>
      <c r="K87" s="6"/>
      <c r="L87" s="7"/>
    </row>
    <row r="88" spans="7:12" s="2" customFormat="1" ht="17.25">
      <c r="G88" s="5"/>
      <c r="H88" s="5"/>
      <c r="I88" s="6"/>
      <c r="J88" s="6"/>
      <c r="K88" s="6"/>
      <c r="L88" s="7"/>
    </row>
    <row r="89" spans="7:12" s="2" customFormat="1" ht="17.25">
      <c r="G89" s="5"/>
      <c r="H89" s="5"/>
      <c r="I89" s="6"/>
      <c r="J89" s="6"/>
      <c r="K89" s="6"/>
      <c r="L89" s="7"/>
    </row>
    <row r="90" spans="7:12" s="2" customFormat="1" ht="17.25">
      <c r="G90" s="5"/>
      <c r="H90" s="5"/>
      <c r="I90" s="6"/>
      <c r="J90" s="6"/>
      <c r="K90" s="6"/>
      <c r="L90" s="7"/>
    </row>
    <row r="91" spans="7:12" s="2" customFormat="1" ht="17.25">
      <c r="G91" s="5"/>
      <c r="H91" s="5"/>
      <c r="I91" s="6"/>
      <c r="J91" s="6"/>
      <c r="K91" s="6"/>
      <c r="L91" s="7"/>
    </row>
    <row r="92" spans="7:12" s="2" customFormat="1" ht="17.25">
      <c r="G92" s="5"/>
      <c r="H92" s="5"/>
      <c r="I92" s="6"/>
      <c r="J92" s="6"/>
      <c r="K92" s="6"/>
      <c r="L92" s="7"/>
    </row>
    <row r="93" spans="7:12" s="2" customFormat="1" ht="17.25">
      <c r="G93" s="5"/>
      <c r="H93" s="5"/>
      <c r="I93" s="6"/>
      <c r="J93" s="6"/>
      <c r="K93" s="6"/>
      <c r="L93" s="7"/>
    </row>
    <row r="94" spans="7:12" s="2" customFormat="1" ht="17.25">
      <c r="G94" s="5"/>
      <c r="H94" s="5"/>
      <c r="I94" s="6"/>
      <c r="J94" s="6"/>
      <c r="K94" s="6"/>
      <c r="L94" s="7"/>
    </row>
    <row r="95" spans="7:12" s="2" customFormat="1" ht="17.25">
      <c r="G95" s="5"/>
      <c r="H95" s="5"/>
      <c r="I95" s="6"/>
      <c r="J95" s="6"/>
      <c r="K95" s="6"/>
      <c r="L95" s="7"/>
    </row>
    <row r="96" spans="7:12" s="2" customFormat="1" ht="17.25">
      <c r="G96" s="5"/>
      <c r="H96" s="5"/>
      <c r="I96" s="6"/>
      <c r="J96" s="6"/>
      <c r="K96" s="6"/>
      <c r="L96" s="7"/>
    </row>
    <row r="97" spans="7:12" s="2" customFormat="1" ht="17.25">
      <c r="G97" s="5"/>
      <c r="H97" s="5"/>
      <c r="I97" s="6"/>
      <c r="J97" s="6"/>
      <c r="K97" s="6"/>
      <c r="L97" s="7"/>
    </row>
    <row r="98" spans="7:12" s="2" customFormat="1" ht="17.25">
      <c r="G98" s="5"/>
      <c r="H98" s="5"/>
      <c r="I98" s="6"/>
      <c r="J98" s="6"/>
      <c r="K98" s="6"/>
      <c r="L98" s="7"/>
    </row>
    <row r="99" spans="7:12" s="2" customFormat="1" ht="17.25">
      <c r="G99" s="5"/>
      <c r="H99" s="5"/>
      <c r="I99" s="6"/>
      <c r="J99" s="6"/>
      <c r="K99" s="6"/>
      <c r="L99" s="7"/>
    </row>
    <row r="100" spans="7:12" s="2" customFormat="1" ht="17.25">
      <c r="G100" s="5"/>
      <c r="H100" s="5"/>
      <c r="I100" s="6"/>
      <c r="J100" s="6"/>
      <c r="K100" s="6"/>
      <c r="L100" s="7"/>
    </row>
    <row r="101" spans="7:12" s="2" customFormat="1" ht="17.25">
      <c r="G101" s="5"/>
      <c r="H101" s="5"/>
      <c r="I101" s="6"/>
      <c r="J101" s="6"/>
      <c r="K101" s="6"/>
      <c r="L101" s="7"/>
    </row>
    <row r="102" spans="7:12" s="2" customFormat="1" ht="17.25">
      <c r="G102" s="5"/>
      <c r="H102" s="5"/>
      <c r="I102" s="6"/>
      <c r="J102" s="6"/>
      <c r="K102" s="6"/>
      <c r="L102" s="7"/>
    </row>
    <row r="103" spans="7:12" s="2" customFormat="1" ht="17.25">
      <c r="G103" s="5"/>
      <c r="H103" s="5"/>
      <c r="I103" s="6"/>
      <c r="J103" s="6"/>
      <c r="K103" s="6"/>
      <c r="L103" s="7"/>
    </row>
    <row r="104" spans="7:12" s="2" customFormat="1" ht="17.25">
      <c r="G104" s="5"/>
      <c r="H104" s="5"/>
      <c r="I104" s="6"/>
      <c r="J104" s="6"/>
      <c r="K104" s="6"/>
      <c r="L104" s="7"/>
    </row>
    <row r="105" spans="7:12" s="2" customFormat="1" ht="17.25">
      <c r="G105" s="5"/>
      <c r="H105" s="5"/>
      <c r="I105" s="6"/>
      <c r="J105" s="6"/>
      <c r="K105" s="6"/>
      <c r="L105" s="7"/>
    </row>
    <row r="106" spans="7:12" s="2" customFormat="1" ht="17.25">
      <c r="G106" s="5"/>
      <c r="H106" s="5"/>
      <c r="I106" s="6"/>
      <c r="J106" s="6"/>
      <c r="K106" s="6"/>
      <c r="L106" s="7"/>
    </row>
    <row r="107" spans="7:12" s="2" customFormat="1" ht="17.25">
      <c r="G107" s="5"/>
      <c r="H107" s="5"/>
      <c r="I107" s="6"/>
      <c r="J107" s="6"/>
      <c r="K107" s="6"/>
      <c r="L107" s="7"/>
    </row>
    <row r="108" spans="7:12" s="2" customFormat="1" ht="17.25">
      <c r="G108" s="5"/>
      <c r="H108" s="5"/>
      <c r="I108" s="6"/>
      <c r="J108" s="6"/>
      <c r="K108" s="6"/>
      <c r="L108" s="7"/>
    </row>
    <row r="109" spans="7:12" s="2" customFormat="1" ht="17.25">
      <c r="G109" s="5"/>
      <c r="H109" s="5"/>
      <c r="I109" s="6"/>
      <c r="J109" s="6"/>
      <c r="K109" s="6"/>
      <c r="L109" s="7"/>
    </row>
    <row r="110" spans="7:12" s="2" customFormat="1" ht="17.25">
      <c r="G110" s="5"/>
      <c r="H110" s="5"/>
      <c r="I110" s="6"/>
      <c r="J110" s="6"/>
      <c r="K110" s="6"/>
      <c r="L110" s="7"/>
    </row>
    <row r="111" spans="7:12" s="2" customFormat="1" ht="17.25">
      <c r="G111" s="5"/>
      <c r="H111" s="5"/>
      <c r="I111" s="6"/>
      <c r="J111" s="6"/>
      <c r="K111" s="6"/>
      <c r="L111" s="7"/>
    </row>
    <row r="112" spans="7:12" s="2" customFormat="1" ht="17.25">
      <c r="G112" s="5"/>
      <c r="H112" s="5"/>
      <c r="I112" s="6"/>
      <c r="J112" s="6"/>
      <c r="K112" s="6"/>
      <c r="L112" s="7"/>
    </row>
    <row r="113" spans="7:12" s="2" customFormat="1" ht="17.25">
      <c r="G113" s="5"/>
      <c r="H113" s="5"/>
      <c r="I113" s="6"/>
      <c r="J113" s="6"/>
      <c r="K113" s="6"/>
      <c r="L113" s="7"/>
    </row>
    <row r="114" spans="7:12" s="2" customFormat="1" ht="17.25">
      <c r="G114" s="5"/>
      <c r="H114" s="5"/>
      <c r="I114" s="6"/>
      <c r="J114" s="6"/>
      <c r="K114" s="6"/>
      <c r="L114" s="7"/>
    </row>
    <row r="115" spans="7:12" s="2" customFormat="1" ht="17.25">
      <c r="G115" s="5"/>
      <c r="H115" s="5"/>
      <c r="I115" s="6"/>
      <c r="J115" s="6"/>
      <c r="K115" s="6"/>
      <c r="L115" s="7"/>
    </row>
    <row r="116" spans="7:12" s="2" customFormat="1" ht="17.25">
      <c r="G116" s="5"/>
      <c r="H116" s="5"/>
      <c r="I116" s="6"/>
      <c r="J116" s="6"/>
      <c r="K116" s="6"/>
      <c r="L116" s="7"/>
    </row>
    <row r="117" spans="7:12" s="2" customFormat="1" ht="17.25">
      <c r="G117" s="5"/>
      <c r="H117" s="5"/>
      <c r="I117" s="6"/>
      <c r="J117" s="6"/>
      <c r="K117" s="6"/>
      <c r="L117" s="7"/>
    </row>
    <row r="118" spans="7:12" s="2" customFormat="1" ht="17.25">
      <c r="G118" s="5"/>
      <c r="H118" s="5"/>
      <c r="I118" s="6"/>
      <c r="J118" s="6"/>
      <c r="K118" s="6"/>
      <c r="L118" s="7"/>
    </row>
    <row r="119" spans="7:12" s="2" customFormat="1" ht="17.25">
      <c r="G119" s="5"/>
      <c r="H119" s="5"/>
      <c r="I119" s="6"/>
      <c r="J119" s="6"/>
      <c r="K119" s="6"/>
      <c r="L119" s="7"/>
    </row>
    <row r="120" spans="7:12" s="2" customFormat="1" ht="17.25">
      <c r="G120" s="5"/>
      <c r="H120" s="5"/>
      <c r="I120" s="6"/>
      <c r="J120" s="6"/>
      <c r="K120" s="6"/>
      <c r="L120" s="7"/>
    </row>
    <row r="121" spans="7:12" s="2" customFormat="1" ht="17.25">
      <c r="G121" s="5"/>
      <c r="H121" s="5"/>
      <c r="I121" s="6"/>
      <c r="J121" s="6"/>
      <c r="K121" s="6"/>
      <c r="L121" s="7"/>
    </row>
    <row r="122" spans="7:12" s="2" customFormat="1" ht="17.25">
      <c r="G122" s="5"/>
      <c r="H122" s="5"/>
      <c r="I122" s="6"/>
      <c r="J122" s="6"/>
      <c r="K122" s="6"/>
      <c r="L122" s="7"/>
    </row>
    <row r="123" spans="7:12" s="2" customFormat="1" ht="17.25">
      <c r="G123" s="5"/>
      <c r="H123" s="5"/>
      <c r="I123" s="6"/>
      <c r="J123" s="6"/>
      <c r="K123" s="6"/>
      <c r="L123" s="7"/>
    </row>
    <row r="124" spans="7:12" s="2" customFormat="1" ht="17.25">
      <c r="G124" s="5"/>
      <c r="H124" s="5"/>
      <c r="I124" s="6"/>
      <c r="J124" s="6"/>
      <c r="K124" s="6"/>
      <c r="L124" s="7"/>
    </row>
    <row r="125" spans="7:12" s="2" customFormat="1" ht="17.25">
      <c r="G125" s="5"/>
      <c r="H125" s="5"/>
      <c r="I125" s="6"/>
      <c r="J125" s="6"/>
      <c r="K125" s="6"/>
      <c r="L125" s="7"/>
    </row>
    <row r="126" spans="7:12" s="2" customFormat="1" ht="17.25">
      <c r="G126" s="5"/>
      <c r="H126" s="5"/>
      <c r="I126" s="6"/>
      <c r="J126" s="6"/>
      <c r="K126" s="6"/>
      <c r="L126" s="7"/>
    </row>
    <row r="127" spans="7:12" s="2" customFormat="1" ht="17.25">
      <c r="G127" s="5"/>
      <c r="H127" s="5"/>
      <c r="I127" s="6"/>
      <c r="J127" s="6"/>
      <c r="K127" s="6"/>
      <c r="L127" s="7"/>
    </row>
    <row r="128" spans="7:12" s="2" customFormat="1" ht="17.25">
      <c r="G128" s="5"/>
      <c r="H128" s="5"/>
      <c r="I128" s="6"/>
      <c r="J128" s="6"/>
      <c r="K128" s="6"/>
      <c r="L128" s="7"/>
    </row>
    <row r="129" spans="7:12" s="2" customFormat="1" ht="17.25">
      <c r="G129" s="5"/>
      <c r="H129" s="5"/>
      <c r="I129" s="6"/>
      <c r="J129" s="6"/>
      <c r="K129" s="6"/>
      <c r="L129" s="7"/>
    </row>
    <row r="130" spans="7:12" s="2" customFormat="1" ht="17.25">
      <c r="G130" s="5"/>
      <c r="H130" s="5"/>
      <c r="I130" s="6"/>
      <c r="J130" s="6"/>
      <c r="K130" s="6"/>
      <c r="L130" s="7"/>
    </row>
    <row r="131" spans="7:12" s="2" customFormat="1" ht="17.25">
      <c r="G131" s="5"/>
      <c r="H131" s="5"/>
      <c r="I131" s="6"/>
      <c r="J131" s="6"/>
      <c r="K131" s="6"/>
      <c r="L131" s="7"/>
    </row>
    <row r="132" spans="7:12" s="2" customFormat="1" ht="17.25">
      <c r="G132" s="5"/>
      <c r="H132" s="5"/>
      <c r="I132" s="6"/>
      <c r="J132" s="6"/>
      <c r="K132" s="6"/>
      <c r="L132" s="7"/>
    </row>
    <row r="133" spans="7:12" s="2" customFormat="1" ht="17.25">
      <c r="G133" s="5"/>
      <c r="H133" s="5"/>
      <c r="I133" s="6"/>
      <c r="J133" s="6"/>
      <c r="K133" s="6"/>
      <c r="L133" s="7"/>
    </row>
    <row r="134" spans="7:12" s="2" customFormat="1" ht="17.25">
      <c r="G134" s="5"/>
      <c r="H134" s="5"/>
      <c r="I134" s="6"/>
      <c r="J134" s="6"/>
      <c r="K134" s="6"/>
      <c r="L134" s="7"/>
    </row>
    <row r="135" spans="7:12" s="2" customFormat="1" ht="17.25">
      <c r="G135" s="5"/>
      <c r="H135" s="5"/>
      <c r="I135" s="6"/>
      <c r="J135" s="6"/>
      <c r="K135" s="6"/>
      <c r="L135" s="7"/>
    </row>
    <row r="136" spans="7:12" s="2" customFormat="1" ht="17.25">
      <c r="G136" s="5"/>
      <c r="H136" s="5"/>
      <c r="I136" s="6"/>
      <c r="J136" s="6"/>
      <c r="K136" s="6"/>
      <c r="L136" s="7"/>
    </row>
    <row r="137" spans="7:12" s="2" customFormat="1" ht="17.25">
      <c r="G137" s="5"/>
      <c r="H137" s="5"/>
      <c r="I137" s="6"/>
      <c r="J137" s="6"/>
      <c r="K137" s="6"/>
      <c r="L137" s="7"/>
    </row>
    <row r="138" spans="7:12" s="2" customFormat="1" ht="17.25">
      <c r="G138" s="5"/>
      <c r="H138" s="5"/>
      <c r="I138" s="6"/>
      <c r="J138" s="6"/>
      <c r="K138" s="6"/>
      <c r="L138" s="7"/>
    </row>
    <row r="139" spans="7:12" s="2" customFormat="1" ht="17.25">
      <c r="G139" s="5"/>
      <c r="H139" s="5"/>
      <c r="I139" s="6"/>
      <c r="J139" s="6"/>
      <c r="K139" s="6"/>
      <c r="L139" s="7"/>
    </row>
    <row r="140" spans="7:12" s="2" customFormat="1" ht="17.25">
      <c r="G140" s="5"/>
      <c r="H140" s="5"/>
      <c r="I140" s="6"/>
      <c r="J140" s="6"/>
      <c r="K140" s="6"/>
      <c r="L140" s="7"/>
    </row>
    <row r="141" spans="7:12" s="2" customFormat="1" ht="17.25">
      <c r="G141" s="5"/>
      <c r="H141" s="5"/>
      <c r="I141" s="6"/>
      <c r="J141" s="6"/>
      <c r="K141" s="6"/>
      <c r="L141" s="7"/>
    </row>
    <row r="142" spans="7:12" s="2" customFormat="1" ht="17.25">
      <c r="G142" s="5"/>
      <c r="H142" s="5"/>
      <c r="I142" s="6"/>
      <c r="J142" s="6"/>
      <c r="K142" s="6"/>
      <c r="L142" s="7"/>
    </row>
    <row r="143" spans="7:12" s="2" customFormat="1" ht="17.25">
      <c r="G143" s="5"/>
      <c r="H143" s="5"/>
      <c r="I143" s="6"/>
      <c r="J143" s="6"/>
      <c r="K143" s="6"/>
      <c r="L143" s="7"/>
    </row>
    <row r="144" spans="7:12" s="2" customFormat="1" ht="17.25">
      <c r="G144" s="5"/>
      <c r="H144" s="5"/>
      <c r="I144" s="6"/>
      <c r="J144" s="6"/>
      <c r="K144" s="6"/>
      <c r="L144" s="7"/>
    </row>
    <row r="145" spans="7:12" s="2" customFormat="1" ht="17.25">
      <c r="G145" s="5"/>
      <c r="H145" s="5"/>
      <c r="I145" s="6"/>
      <c r="J145" s="6"/>
      <c r="K145" s="6"/>
      <c r="L145" s="7"/>
    </row>
    <row r="146" spans="7:12" s="2" customFormat="1" ht="17.25">
      <c r="G146" s="5"/>
      <c r="H146" s="5"/>
      <c r="I146" s="6"/>
      <c r="J146" s="6"/>
      <c r="K146" s="6"/>
      <c r="L146" s="7"/>
    </row>
    <row r="147" spans="7:12" s="2" customFormat="1" ht="17.25">
      <c r="G147" s="5"/>
      <c r="H147" s="5"/>
      <c r="I147" s="6"/>
      <c r="J147" s="6"/>
      <c r="K147" s="6"/>
      <c r="L147" s="7"/>
    </row>
    <row r="148" spans="7:12" s="2" customFormat="1" ht="17.25">
      <c r="G148" s="5"/>
      <c r="H148" s="5"/>
      <c r="I148" s="6"/>
      <c r="J148" s="6"/>
      <c r="K148" s="6"/>
      <c r="L148" s="7"/>
    </row>
    <row r="149" spans="7:12" s="2" customFormat="1" ht="17.25">
      <c r="G149" s="5"/>
      <c r="H149" s="5"/>
      <c r="I149" s="6"/>
      <c r="J149" s="6"/>
      <c r="K149" s="6"/>
      <c r="L149" s="7"/>
    </row>
    <row r="150" spans="7:12" s="2" customFormat="1" ht="17.25">
      <c r="G150" s="5"/>
      <c r="H150" s="5"/>
      <c r="I150" s="6"/>
      <c r="J150" s="6"/>
      <c r="K150" s="6"/>
      <c r="L150" s="7"/>
    </row>
    <row r="151" spans="7:12" s="2" customFormat="1" ht="17.25">
      <c r="G151" s="5"/>
      <c r="H151" s="5"/>
      <c r="I151" s="6"/>
      <c r="J151" s="6"/>
      <c r="K151" s="6"/>
      <c r="L151" s="7"/>
    </row>
    <row r="152" spans="7:12" s="2" customFormat="1" ht="17.25">
      <c r="G152" s="5"/>
      <c r="H152" s="5"/>
      <c r="I152" s="6"/>
      <c r="J152" s="6"/>
      <c r="K152" s="6"/>
      <c r="L152" s="7"/>
    </row>
    <row r="153" spans="7:12" s="2" customFormat="1" ht="17.25">
      <c r="G153" s="5"/>
      <c r="H153" s="5"/>
      <c r="I153" s="6"/>
      <c r="J153" s="6"/>
      <c r="K153" s="6"/>
      <c r="L153" s="7"/>
    </row>
    <row r="154" spans="7:12" s="2" customFormat="1" ht="17.25">
      <c r="G154" s="5"/>
      <c r="H154" s="5"/>
      <c r="I154" s="6"/>
      <c r="J154" s="6"/>
      <c r="K154" s="6"/>
      <c r="L154" s="7"/>
    </row>
    <row r="155" spans="7:12" s="2" customFormat="1" ht="17.25">
      <c r="G155" s="5"/>
      <c r="H155" s="5"/>
      <c r="I155" s="6"/>
      <c r="J155" s="6"/>
      <c r="K155" s="6"/>
      <c r="L155" s="7"/>
    </row>
    <row r="156" spans="7:12" s="2" customFormat="1" ht="17.25">
      <c r="G156" s="5"/>
      <c r="H156" s="5"/>
      <c r="I156" s="6"/>
      <c r="J156" s="6"/>
      <c r="K156" s="6"/>
      <c r="L156" s="7"/>
    </row>
    <row r="157" spans="7:12" s="2" customFormat="1" ht="17.25">
      <c r="G157" s="5"/>
      <c r="H157" s="5"/>
      <c r="I157" s="6"/>
      <c r="J157" s="6"/>
      <c r="K157" s="6"/>
      <c r="L157" s="7"/>
    </row>
    <row r="158" spans="7:12" s="2" customFormat="1" ht="17.25">
      <c r="G158" s="5"/>
      <c r="H158" s="5"/>
      <c r="I158" s="6"/>
      <c r="J158" s="6"/>
      <c r="K158" s="6"/>
      <c r="L158" s="7"/>
    </row>
    <row r="159" spans="7:12" s="2" customFormat="1" ht="17.25">
      <c r="G159" s="5"/>
      <c r="H159" s="5"/>
      <c r="I159" s="6"/>
      <c r="J159" s="6"/>
      <c r="K159" s="6"/>
      <c r="L159" s="7"/>
    </row>
    <row r="160" spans="7:12" s="2" customFormat="1" ht="17.25">
      <c r="G160" s="5"/>
      <c r="H160" s="5"/>
      <c r="I160" s="6"/>
      <c r="J160" s="6"/>
      <c r="K160" s="6"/>
      <c r="L160" s="7"/>
    </row>
    <row r="161" spans="7:12" s="2" customFormat="1" ht="17.25">
      <c r="G161" s="5"/>
      <c r="H161" s="5"/>
      <c r="I161" s="6"/>
      <c r="J161" s="6"/>
      <c r="K161" s="6"/>
      <c r="L161" s="7"/>
    </row>
    <row r="162" spans="7:12" s="2" customFormat="1" ht="17.25">
      <c r="G162" s="5"/>
      <c r="H162" s="5"/>
      <c r="I162" s="6"/>
      <c r="J162" s="6"/>
      <c r="K162" s="6"/>
      <c r="L162" s="7"/>
    </row>
    <row r="163" spans="7:12" s="2" customFormat="1" ht="17.25">
      <c r="G163" s="5"/>
      <c r="H163" s="5"/>
      <c r="I163" s="6"/>
      <c r="J163" s="6"/>
      <c r="K163" s="6"/>
      <c r="L163" s="7"/>
    </row>
    <row r="164" spans="7:12" s="2" customFormat="1" ht="17.25">
      <c r="G164" s="5"/>
      <c r="H164" s="5"/>
      <c r="I164" s="6"/>
      <c r="J164" s="6"/>
      <c r="K164" s="6"/>
      <c r="L164" s="7"/>
    </row>
    <row r="165" spans="7:12" s="2" customFormat="1" ht="17.25">
      <c r="G165" s="5"/>
      <c r="H165" s="5"/>
      <c r="I165" s="6"/>
      <c r="J165" s="6"/>
      <c r="K165" s="6"/>
      <c r="L165" s="7"/>
    </row>
    <row r="166" spans="7:12" s="2" customFormat="1" ht="17.25">
      <c r="G166" s="5"/>
      <c r="H166" s="5"/>
      <c r="I166" s="6"/>
      <c r="J166" s="6"/>
      <c r="K166" s="6"/>
      <c r="L166" s="7"/>
    </row>
    <row r="167" spans="7:12" s="2" customFormat="1" ht="17.25">
      <c r="G167" s="5"/>
      <c r="H167" s="5"/>
      <c r="I167" s="6"/>
      <c r="J167" s="6"/>
      <c r="K167" s="6"/>
      <c r="L167" s="7"/>
    </row>
    <row r="168" spans="7:12" s="2" customFormat="1" ht="17.25">
      <c r="G168" s="5"/>
      <c r="H168" s="5"/>
      <c r="I168" s="6"/>
      <c r="J168" s="6"/>
      <c r="K168" s="6"/>
      <c r="L168" s="7"/>
    </row>
    <row r="169" spans="7:12" s="2" customFormat="1" ht="17.25">
      <c r="G169" s="5"/>
      <c r="H169" s="5"/>
      <c r="I169" s="6"/>
      <c r="J169" s="6"/>
      <c r="K169" s="6"/>
      <c r="L169" s="7"/>
    </row>
    <row r="170" spans="7:12" s="2" customFormat="1" ht="17.25">
      <c r="G170" s="5"/>
      <c r="H170" s="5"/>
      <c r="I170" s="6"/>
      <c r="J170" s="6"/>
      <c r="K170" s="6"/>
      <c r="L170" s="7"/>
    </row>
    <row r="171" spans="7:12" s="2" customFormat="1" ht="17.25">
      <c r="G171" s="5"/>
      <c r="H171" s="5"/>
      <c r="I171" s="6"/>
      <c r="J171" s="6"/>
      <c r="K171" s="6"/>
      <c r="L171" s="7"/>
    </row>
    <row r="172" spans="7:12" s="2" customFormat="1" ht="17.25">
      <c r="G172" s="5"/>
      <c r="H172" s="5"/>
      <c r="I172" s="6"/>
      <c r="J172" s="6"/>
      <c r="K172" s="6"/>
      <c r="L172" s="7"/>
    </row>
    <row r="173" spans="7:12" s="2" customFormat="1" ht="17.25">
      <c r="G173" s="5"/>
      <c r="H173" s="5"/>
      <c r="I173" s="6"/>
      <c r="J173" s="6"/>
      <c r="K173" s="6"/>
      <c r="L173" s="7"/>
    </row>
    <row r="174" spans="7:12" s="2" customFormat="1" ht="17.25">
      <c r="G174" s="5"/>
      <c r="H174" s="5"/>
      <c r="I174" s="6"/>
      <c r="J174" s="6"/>
      <c r="K174" s="6"/>
      <c r="L174" s="7"/>
    </row>
    <row r="175" spans="7:12" s="2" customFormat="1" ht="17.25">
      <c r="G175" s="5"/>
      <c r="H175" s="5"/>
      <c r="I175" s="6"/>
      <c r="J175" s="6"/>
      <c r="K175" s="6"/>
      <c r="L175" s="7"/>
    </row>
    <row r="176" spans="7:12" s="2" customFormat="1" ht="17.25">
      <c r="G176" s="5"/>
      <c r="H176" s="5"/>
      <c r="I176" s="6"/>
      <c r="J176" s="6"/>
      <c r="K176" s="6"/>
      <c r="L176" s="7"/>
    </row>
    <row r="177" spans="7:12" s="2" customFormat="1" ht="17.25">
      <c r="G177" s="5"/>
      <c r="H177" s="5"/>
      <c r="I177" s="6"/>
      <c r="J177" s="6"/>
      <c r="K177" s="6"/>
      <c r="L177" s="7"/>
    </row>
    <row r="178" spans="7:12" s="2" customFormat="1" ht="17.25">
      <c r="G178" s="5"/>
      <c r="H178" s="5"/>
      <c r="I178" s="6"/>
      <c r="J178" s="6"/>
      <c r="K178" s="6"/>
      <c r="L178" s="7"/>
    </row>
    <row r="179" spans="7:12" s="2" customFormat="1" ht="17.25">
      <c r="G179" s="5"/>
      <c r="H179" s="5"/>
      <c r="I179" s="6"/>
      <c r="J179" s="6"/>
      <c r="K179" s="6"/>
      <c r="L179" s="7"/>
    </row>
    <row r="180" spans="7:12" s="2" customFormat="1" ht="17.25">
      <c r="G180" s="5"/>
      <c r="H180" s="5"/>
      <c r="I180" s="6"/>
      <c r="J180" s="6"/>
      <c r="K180" s="6"/>
      <c r="L180" s="7"/>
    </row>
    <row r="181" spans="7:12" s="2" customFormat="1" ht="17.25">
      <c r="G181" s="5"/>
      <c r="H181" s="5"/>
      <c r="I181" s="6"/>
      <c r="J181" s="6"/>
      <c r="K181" s="6"/>
      <c r="L181" s="7"/>
    </row>
    <row r="182" spans="7:12" s="2" customFormat="1" ht="17.25">
      <c r="G182" s="5"/>
      <c r="H182" s="5"/>
      <c r="I182" s="6"/>
      <c r="J182" s="6"/>
      <c r="K182" s="6"/>
      <c r="L182" s="7"/>
    </row>
    <row r="183" spans="7:12" s="2" customFormat="1" ht="17.25">
      <c r="G183" s="5"/>
      <c r="H183" s="5"/>
      <c r="I183" s="6"/>
      <c r="J183" s="6"/>
      <c r="K183" s="6"/>
      <c r="L183" s="7"/>
    </row>
    <row r="184" spans="7:12" s="2" customFormat="1" ht="17.25">
      <c r="G184" s="5"/>
      <c r="H184" s="5"/>
      <c r="I184" s="6"/>
      <c r="J184" s="6"/>
      <c r="K184" s="6"/>
      <c r="L184" s="7"/>
    </row>
    <row r="185" spans="7:12" s="2" customFormat="1" ht="17.25">
      <c r="G185" s="5"/>
      <c r="H185" s="5"/>
      <c r="I185" s="6"/>
      <c r="J185" s="6"/>
      <c r="K185" s="6"/>
      <c r="L185" s="7"/>
    </row>
    <row r="186" spans="7:12" s="2" customFormat="1" ht="17.25">
      <c r="G186" s="5"/>
      <c r="H186" s="5"/>
      <c r="I186" s="6"/>
      <c r="J186" s="6"/>
      <c r="K186" s="6"/>
      <c r="L186" s="7"/>
    </row>
    <row r="187" spans="7:12" s="2" customFormat="1" ht="17.25">
      <c r="G187" s="5"/>
      <c r="H187" s="5"/>
      <c r="I187" s="6"/>
      <c r="J187" s="6"/>
      <c r="K187" s="6"/>
      <c r="L187" s="7"/>
    </row>
    <row r="188" spans="7:12" s="2" customFormat="1" ht="17.25">
      <c r="G188" s="5"/>
      <c r="H188" s="5"/>
      <c r="I188" s="6"/>
      <c r="J188" s="6"/>
      <c r="K188" s="6"/>
      <c r="L188" s="7"/>
    </row>
    <row r="189" spans="7:12" s="2" customFormat="1" ht="17.25">
      <c r="G189" s="5"/>
      <c r="H189" s="5"/>
      <c r="I189" s="6"/>
      <c r="J189" s="6"/>
      <c r="K189" s="6"/>
      <c r="L189" s="7"/>
    </row>
    <row r="190" spans="7:12" s="2" customFormat="1" ht="17.25">
      <c r="G190" s="5"/>
      <c r="H190" s="5"/>
      <c r="I190" s="6"/>
      <c r="J190" s="6"/>
      <c r="K190" s="6"/>
      <c r="L190" s="7"/>
    </row>
    <row r="191" spans="7:12" s="2" customFormat="1" ht="17.25">
      <c r="G191" s="5"/>
      <c r="H191" s="5"/>
      <c r="I191" s="6"/>
      <c r="J191" s="6"/>
      <c r="K191" s="6"/>
      <c r="L191" s="7"/>
    </row>
    <row r="192" spans="7:12" s="2" customFormat="1" ht="17.25">
      <c r="G192" s="5"/>
      <c r="H192" s="5"/>
      <c r="I192" s="6"/>
      <c r="J192" s="6"/>
      <c r="K192" s="6"/>
      <c r="L192" s="7"/>
    </row>
    <row r="193" spans="7:12" s="2" customFormat="1" ht="17.25">
      <c r="G193" s="5"/>
      <c r="H193" s="5"/>
      <c r="I193" s="6"/>
      <c r="J193" s="6"/>
      <c r="K193" s="6"/>
      <c r="L193" s="7"/>
    </row>
    <row r="194" spans="7:12" s="2" customFormat="1" ht="17.25">
      <c r="G194" s="5"/>
      <c r="H194" s="5"/>
      <c r="I194" s="6"/>
      <c r="J194" s="6"/>
      <c r="K194" s="6"/>
      <c r="L194" s="7"/>
    </row>
    <row r="195" spans="7:12" s="2" customFormat="1" ht="17.25">
      <c r="G195" s="5"/>
      <c r="H195" s="5"/>
      <c r="I195" s="6"/>
      <c r="J195" s="6"/>
      <c r="K195" s="6"/>
      <c r="L195" s="7"/>
    </row>
    <row r="196" spans="7:12" s="2" customFormat="1" ht="17.25">
      <c r="G196" s="5"/>
      <c r="H196" s="5"/>
      <c r="I196" s="6"/>
      <c r="J196" s="6"/>
      <c r="K196" s="6"/>
      <c r="L196" s="7"/>
    </row>
    <row r="197" spans="7:12" s="2" customFormat="1" ht="17.25">
      <c r="G197" s="5"/>
      <c r="H197" s="5"/>
      <c r="I197" s="6"/>
      <c r="J197" s="6"/>
      <c r="K197" s="6"/>
      <c r="L197" s="7"/>
    </row>
    <row r="198" spans="7:12" s="2" customFormat="1" ht="17.25">
      <c r="G198" s="5"/>
      <c r="H198" s="5"/>
      <c r="I198" s="6"/>
      <c r="J198" s="6"/>
      <c r="K198" s="6"/>
      <c r="L198" s="7"/>
    </row>
    <row r="199" spans="7:12" s="2" customFormat="1" ht="17.25">
      <c r="G199" s="5"/>
      <c r="H199" s="5"/>
      <c r="I199" s="6"/>
      <c r="J199" s="6"/>
      <c r="K199" s="6"/>
      <c r="L199" s="7"/>
    </row>
    <row r="200" spans="7:12" s="2" customFormat="1" ht="17.25">
      <c r="G200" s="5"/>
      <c r="H200" s="5"/>
      <c r="I200" s="6"/>
      <c r="J200" s="6"/>
      <c r="K200" s="6"/>
      <c r="L200" s="7"/>
    </row>
    <row r="201" spans="7:12" s="2" customFormat="1" ht="17.25">
      <c r="G201" s="5"/>
      <c r="H201" s="5"/>
      <c r="I201" s="6"/>
      <c r="J201" s="6"/>
      <c r="K201" s="6"/>
      <c r="L201" s="7"/>
    </row>
    <row r="202" spans="7:12" s="2" customFormat="1" ht="17.25">
      <c r="G202" s="5"/>
      <c r="H202" s="5"/>
      <c r="I202" s="6"/>
      <c r="J202" s="6"/>
      <c r="K202" s="6"/>
      <c r="L202" s="7"/>
    </row>
    <row r="203" spans="7:12" s="2" customFormat="1" ht="17.25">
      <c r="G203" s="5"/>
      <c r="H203" s="5"/>
      <c r="I203" s="6"/>
      <c r="J203" s="6"/>
      <c r="K203" s="6"/>
      <c r="L203" s="7"/>
    </row>
    <row r="204" spans="7:12" s="2" customFormat="1" ht="17.25">
      <c r="G204" s="5"/>
      <c r="H204" s="5"/>
      <c r="I204" s="6"/>
      <c r="J204" s="6"/>
      <c r="K204" s="6"/>
      <c r="L204" s="7"/>
    </row>
    <row r="205" spans="7:12" s="2" customFormat="1" ht="17.25">
      <c r="G205" s="5"/>
      <c r="H205" s="5"/>
      <c r="I205" s="6"/>
      <c r="J205" s="6"/>
      <c r="K205" s="6"/>
      <c r="L205" s="7"/>
    </row>
    <row r="206" spans="7:12" s="2" customFormat="1" ht="17.25">
      <c r="G206" s="5"/>
      <c r="H206" s="5"/>
      <c r="I206" s="6"/>
      <c r="J206" s="6"/>
      <c r="K206" s="6"/>
      <c r="L206" s="7"/>
    </row>
    <row r="207" spans="7:12" s="2" customFormat="1" ht="17.25">
      <c r="G207" s="5"/>
      <c r="H207" s="5"/>
      <c r="I207" s="6"/>
      <c r="J207" s="6"/>
      <c r="K207" s="6"/>
      <c r="L207" s="7"/>
    </row>
    <row r="208" spans="7:12" s="2" customFormat="1" ht="17.25">
      <c r="G208" s="5"/>
      <c r="H208" s="5"/>
      <c r="I208" s="6"/>
      <c r="J208" s="6"/>
      <c r="K208" s="6"/>
      <c r="L208" s="7"/>
    </row>
    <row r="209" spans="7:12" s="2" customFormat="1" ht="17.25">
      <c r="G209" s="5"/>
      <c r="H209" s="5"/>
      <c r="I209" s="6"/>
      <c r="J209" s="6"/>
      <c r="K209" s="6"/>
      <c r="L209" s="7"/>
    </row>
    <row r="210" spans="7:12" s="2" customFormat="1" ht="17.25">
      <c r="G210" s="5"/>
      <c r="H210" s="5"/>
      <c r="I210" s="6"/>
      <c r="J210" s="6"/>
      <c r="K210" s="6"/>
      <c r="L210" s="7"/>
    </row>
    <row r="211" spans="7:12" s="2" customFormat="1" ht="17.25">
      <c r="G211" s="5"/>
      <c r="H211" s="5"/>
      <c r="I211" s="6"/>
      <c r="J211" s="6"/>
      <c r="K211" s="6"/>
      <c r="L211" s="7"/>
    </row>
    <row r="212" spans="7:12" s="2" customFormat="1" ht="17.25">
      <c r="G212" s="5"/>
      <c r="H212" s="5"/>
      <c r="I212" s="6"/>
      <c r="J212" s="6"/>
      <c r="K212" s="6"/>
      <c r="L212" s="7"/>
    </row>
    <row r="213" spans="7:12" s="2" customFormat="1" ht="17.25">
      <c r="G213" s="5"/>
      <c r="H213" s="5"/>
      <c r="I213" s="6"/>
      <c r="J213" s="6"/>
      <c r="K213" s="6"/>
      <c r="L213" s="7"/>
    </row>
    <row r="214" spans="7:12" s="2" customFormat="1" ht="17.25">
      <c r="G214" s="5"/>
      <c r="H214" s="5"/>
      <c r="I214" s="6"/>
      <c r="J214" s="6"/>
      <c r="K214" s="6"/>
      <c r="L214" s="7"/>
    </row>
    <row r="215" spans="7:12" s="2" customFormat="1" ht="17.25">
      <c r="G215" s="5"/>
      <c r="H215" s="5"/>
      <c r="I215" s="6"/>
      <c r="J215" s="6"/>
      <c r="K215" s="6"/>
      <c r="L215" s="7"/>
    </row>
    <row r="216" spans="7:12" s="2" customFormat="1" ht="17.25">
      <c r="G216" s="5"/>
      <c r="H216" s="5"/>
      <c r="I216" s="6"/>
      <c r="J216" s="6"/>
      <c r="K216" s="6"/>
      <c r="L216" s="7"/>
    </row>
    <row r="217" spans="7:12" s="2" customFormat="1" ht="17.25">
      <c r="G217" s="5"/>
      <c r="H217" s="5"/>
      <c r="I217" s="6"/>
      <c r="J217" s="6"/>
      <c r="K217" s="6"/>
      <c r="L217" s="7"/>
    </row>
    <row r="218" spans="7:12" s="2" customFormat="1" ht="17.25">
      <c r="G218" s="5"/>
      <c r="H218" s="5"/>
      <c r="I218" s="6"/>
      <c r="J218" s="6"/>
      <c r="K218" s="6"/>
      <c r="L218" s="7"/>
    </row>
    <row r="219" spans="7:12" s="2" customFormat="1" ht="17.25">
      <c r="G219" s="5"/>
      <c r="H219" s="5"/>
      <c r="I219" s="6"/>
      <c r="J219" s="6"/>
      <c r="K219" s="6"/>
      <c r="L219" s="7"/>
    </row>
    <row r="220" spans="7:12" s="2" customFormat="1" ht="17.25">
      <c r="G220" s="5"/>
      <c r="H220" s="5"/>
      <c r="I220" s="6"/>
      <c r="J220" s="6"/>
      <c r="K220" s="6"/>
      <c r="L220" s="7"/>
    </row>
    <row r="221" spans="7:12" s="2" customFormat="1" ht="17.25">
      <c r="G221" s="5"/>
      <c r="H221" s="5"/>
      <c r="I221" s="6"/>
      <c r="J221" s="6"/>
      <c r="K221" s="6"/>
      <c r="L221" s="7"/>
    </row>
    <row r="222" spans="7:12" s="2" customFormat="1" ht="17.25">
      <c r="G222" s="5"/>
      <c r="H222" s="5"/>
      <c r="I222" s="6"/>
      <c r="J222" s="6"/>
      <c r="K222" s="6"/>
      <c r="L222" s="7"/>
    </row>
    <row r="223" spans="7:12" s="2" customFormat="1" ht="17.25">
      <c r="G223" s="5"/>
      <c r="H223" s="5"/>
      <c r="I223" s="6"/>
      <c r="J223" s="6"/>
      <c r="K223" s="6"/>
      <c r="L223" s="7"/>
    </row>
    <row r="224" spans="7:12" s="2" customFormat="1" ht="17.25">
      <c r="G224" s="5"/>
      <c r="H224" s="5"/>
      <c r="I224" s="6"/>
      <c r="J224" s="6"/>
      <c r="K224" s="6"/>
      <c r="L224" s="7"/>
    </row>
    <row r="225" spans="7:12" s="2" customFormat="1" ht="17.25">
      <c r="G225" s="5"/>
      <c r="H225" s="5"/>
      <c r="I225" s="6"/>
      <c r="J225" s="6"/>
      <c r="K225" s="6"/>
      <c r="L225" s="7"/>
    </row>
    <row r="226" spans="7:12" s="2" customFormat="1" ht="17.25">
      <c r="G226" s="5"/>
      <c r="H226" s="5"/>
      <c r="I226" s="6"/>
      <c r="J226" s="6"/>
      <c r="K226" s="6"/>
      <c r="L226" s="7"/>
    </row>
    <row r="227" spans="7:12" s="2" customFormat="1" ht="17.25">
      <c r="G227" s="5"/>
      <c r="H227" s="5"/>
      <c r="I227" s="6"/>
      <c r="J227" s="6"/>
      <c r="K227" s="6"/>
      <c r="L227" s="7"/>
    </row>
    <row r="228" spans="7:12" s="2" customFormat="1" ht="17.25">
      <c r="G228" s="5"/>
      <c r="H228" s="5"/>
      <c r="I228" s="6"/>
      <c r="J228" s="6"/>
      <c r="K228" s="6"/>
      <c r="L228" s="7"/>
    </row>
    <row r="229" spans="7:12" s="2" customFormat="1" ht="17.25">
      <c r="G229" s="5"/>
      <c r="H229" s="5"/>
      <c r="I229" s="6"/>
      <c r="J229" s="6"/>
      <c r="K229" s="6"/>
      <c r="L229" s="7"/>
    </row>
    <row r="230" spans="7:12" s="2" customFormat="1" ht="17.25">
      <c r="G230" s="5"/>
      <c r="H230" s="5"/>
      <c r="I230" s="6"/>
      <c r="J230" s="6"/>
      <c r="K230" s="6"/>
      <c r="L230" s="7"/>
    </row>
    <row r="231" spans="7:12" s="2" customFormat="1" ht="17.25">
      <c r="G231" s="5"/>
      <c r="H231" s="5"/>
      <c r="I231" s="6"/>
      <c r="J231" s="6"/>
      <c r="K231" s="6"/>
      <c r="L231" s="7"/>
    </row>
    <row r="232" spans="7:12" s="2" customFormat="1" ht="17.25">
      <c r="G232" s="5"/>
      <c r="H232" s="5"/>
      <c r="I232" s="6"/>
      <c r="J232" s="6"/>
      <c r="K232" s="6"/>
      <c r="L232" s="7"/>
    </row>
    <row r="233" spans="7:12" s="2" customFormat="1" ht="17.25">
      <c r="G233" s="5"/>
      <c r="H233" s="5"/>
      <c r="I233" s="6"/>
      <c r="J233" s="6"/>
      <c r="K233" s="6"/>
      <c r="L233" s="7"/>
    </row>
    <row r="234" spans="7:12" s="2" customFormat="1" ht="17.25">
      <c r="G234" s="5"/>
      <c r="H234" s="5"/>
      <c r="I234" s="6"/>
      <c r="J234" s="6"/>
      <c r="K234" s="6"/>
      <c r="L234" s="7"/>
    </row>
    <row r="235" spans="7:12" s="2" customFormat="1" ht="17.25">
      <c r="G235" s="5"/>
      <c r="H235" s="5"/>
      <c r="I235" s="6"/>
      <c r="J235" s="6"/>
      <c r="K235" s="6"/>
      <c r="L235" s="7"/>
    </row>
    <row r="236" spans="7:12" s="2" customFormat="1" ht="17.25">
      <c r="G236" s="5"/>
      <c r="H236" s="5"/>
      <c r="I236" s="6"/>
      <c r="J236" s="6"/>
      <c r="K236" s="6"/>
      <c r="L236" s="7"/>
    </row>
    <row r="237" spans="7:12" s="2" customFormat="1" ht="17.25">
      <c r="G237" s="5"/>
      <c r="H237" s="5"/>
      <c r="I237" s="6"/>
      <c r="J237" s="6"/>
      <c r="K237" s="6"/>
      <c r="L237" s="7"/>
    </row>
    <row r="238" spans="7:12" s="2" customFormat="1" ht="17.25">
      <c r="G238" s="5"/>
      <c r="H238" s="5"/>
      <c r="I238" s="6"/>
      <c r="J238" s="6"/>
      <c r="K238" s="6"/>
      <c r="L238" s="7"/>
    </row>
    <row r="239" spans="7:12" s="2" customFormat="1" ht="17.25">
      <c r="G239" s="5"/>
      <c r="H239" s="5"/>
      <c r="I239" s="6"/>
      <c r="J239" s="6"/>
      <c r="K239" s="6"/>
      <c r="L239" s="7"/>
    </row>
    <row r="240" spans="7:12" s="2" customFormat="1" ht="17.25">
      <c r="G240" s="5"/>
      <c r="H240" s="5"/>
      <c r="I240" s="6"/>
      <c r="J240" s="6"/>
      <c r="K240" s="6"/>
      <c r="L240" s="7"/>
    </row>
    <row r="241" spans="7:12" s="2" customFormat="1" ht="17.25">
      <c r="G241" s="5"/>
      <c r="H241" s="5"/>
      <c r="I241" s="6"/>
      <c r="J241" s="6"/>
      <c r="K241" s="6"/>
      <c r="L241" s="7"/>
    </row>
    <row r="242" spans="7:12" s="2" customFormat="1" ht="17.25">
      <c r="G242" s="5"/>
      <c r="H242" s="5"/>
      <c r="I242" s="6"/>
      <c r="J242" s="6"/>
      <c r="K242" s="6"/>
      <c r="L242" s="7"/>
    </row>
    <row r="243" spans="7:12" s="2" customFormat="1" ht="17.25">
      <c r="G243" s="5"/>
      <c r="H243" s="5"/>
      <c r="I243" s="6"/>
      <c r="J243" s="6"/>
      <c r="K243" s="6"/>
      <c r="L243" s="7"/>
    </row>
    <row r="244" spans="7:12" s="2" customFormat="1" ht="17.25">
      <c r="G244" s="5"/>
      <c r="H244" s="5"/>
      <c r="I244" s="6"/>
      <c r="J244" s="6"/>
      <c r="K244" s="6"/>
      <c r="L244" s="7"/>
    </row>
    <row r="245" spans="7:12" s="2" customFormat="1" ht="17.25">
      <c r="G245" s="5"/>
      <c r="H245" s="5"/>
      <c r="I245" s="6"/>
      <c r="J245" s="6"/>
      <c r="K245" s="6"/>
      <c r="L245" s="7"/>
    </row>
    <row r="246" spans="7:12" s="2" customFormat="1" ht="17.25">
      <c r="G246" s="5"/>
      <c r="H246" s="5"/>
      <c r="I246" s="6"/>
      <c r="J246" s="6"/>
      <c r="K246" s="6"/>
      <c r="L246" s="7"/>
    </row>
    <row r="247" spans="7:12" s="2" customFormat="1" ht="17.25">
      <c r="G247" s="5"/>
      <c r="H247" s="5"/>
      <c r="I247" s="6"/>
      <c r="J247" s="6"/>
      <c r="K247" s="6"/>
      <c r="L247" s="7"/>
    </row>
    <row r="248" spans="7:12" s="2" customFormat="1" ht="17.25">
      <c r="G248" s="5"/>
      <c r="H248" s="5"/>
      <c r="I248" s="6"/>
      <c r="J248" s="6"/>
      <c r="K248" s="6"/>
      <c r="L248" s="7"/>
    </row>
    <row r="249" spans="7:12" s="2" customFormat="1" ht="17.25">
      <c r="G249" s="5"/>
      <c r="H249" s="5"/>
      <c r="I249" s="6"/>
      <c r="J249" s="6"/>
      <c r="K249" s="6"/>
      <c r="L249" s="7"/>
    </row>
    <row r="250" spans="7:12" s="2" customFormat="1" ht="17.25">
      <c r="G250" s="5"/>
      <c r="H250" s="5"/>
      <c r="I250" s="6"/>
      <c r="J250" s="6"/>
      <c r="K250" s="6"/>
      <c r="L250" s="7"/>
    </row>
    <row r="251" spans="7:12" s="2" customFormat="1" ht="17.25">
      <c r="G251" s="5"/>
      <c r="H251" s="5"/>
      <c r="I251" s="6"/>
      <c r="J251" s="6"/>
      <c r="K251" s="6"/>
      <c r="L251" s="7"/>
    </row>
    <row r="252" spans="7:12" s="2" customFormat="1" ht="17.25">
      <c r="G252" s="5"/>
      <c r="H252" s="5"/>
      <c r="I252" s="6"/>
      <c r="J252" s="6"/>
      <c r="K252" s="6"/>
      <c r="L252" s="7"/>
    </row>
    <row r="253" spans="7:12" s="2" customFormat="1" ht="17.25">
      <c r="G253" s="5"/>
      <c r="H253" s="5"/>
      <c r="I253" s="6"/>
      <c r="J253" s="6"/>
      <c r="K253" s="6"/>
      <c r="L253" s="7"/>
    </row>
    <row r="254" spans="7:12" s="2" customFormat="1" ht="17.25">
      <c r="G254" s="5"/>
      <c r="H254" s="5"/>
      <c r="I254" s="6"/>
      <c r="J254" s="6"/>
      <c r="K254" s="6"/>
      <c r="L254" s="7"/>
    </row>
    <row r="255" spans="7:12" s="2" customFormat="1" ht="17.25">
      <c r="G255" s="5"/>
      <c r="H255" s="5"/>
      <c r="I255" s="6"/>
      <c r="J255" s="6"/>
      <c r="K255" s="6"/>
      <c r="L255" s="7"/>
    </row>
    <row r="256" spans="7:12" s="2" customFormat="1" ht="17.25">
      <c r="G256" s="5"/>
      <c r="H256" s="5"/>
      <c r="I256" s="6"/>
      <c r="J256" s="6"/>
      <c r="K256" s="6"/>
      <c r="L256" s="7"/>
    </row>
    <row r="257" spans="7:12" s="2" customFormat="1" ht="17.25">
      <c r="G257" s="5"/>
      <c r="H257" s="5"/>
      <c r="I257" s="6"/>
      <c r="J257" s="6"/>
      <c r="K257" s="6"/>
      <c r="L257" s="7"/>
    </row>
    <row r="258" spans="7:12" s="2" customFormat="1" ht="17.25">
      <c r="G258" s="5"/>
      <c r="H258" s="5"/>
      <c r="I258" s="6"/>
      <c r="J258" s="6"/>
      <c r="K258" s="6"/>
      <c r="L258" s="7"/>
    </row>
    <row r="259" spans="7:12" s="2" customFormat="1" ht="17.25">
      <c r="G259" s="5"/>
      <c r="H259" s="5"/>
      <c r="I259" s="6"/>
      <c r="J259" s="6"/>
      <c r="K259" s="6"/>
      <c r="L259" s="7"/>
    </row>
    <row r="260" spans="7:12" s="2" customFormat="1" ht="17.25">
      <c r="G260" s="5"/>
      <c r="H260" s="5"/>
      <c r="I260" s="6"/>
      <c r="J260" s="6"/>
      <c r="K260" s="6"/>
      <c r="L260" s="7"/>
    </row>
    <row r="261" spans="7:12" s="2" customFormat="1" ht="17.25">
      <c r="G261" s="5"/>
      <c r="H261" s="5"/>
      <c r="I261" s="6"/>
      <c r="J261" s="6"/>
      <c r="K261" s="6"/>
      <c r="L261" s="7"/>
    </row>
    <row r="262" spans="7:12" s="2" customFormat="1" ht="17.25">
      <c r="G262" s="5"/>
      <c r="H262" s="5"/>
      <c r="I262" s="6"/>
      <c r="J262" s="6"/>
      <c r="K262" s="6"/>
      <c r="L262" s="7"/>
    </row>
    <row r="263" spans="7:12" s="2" customFormat="1" ht="17.25">
      <c r="G263" s="5"/>
      <c r="H263" s="5"/>
      <c r="I263" s="6"/>
      <c r="J263" s="6"/>
      <c r="K263" s="6"/>
      <c r="L263" s="7"/>
    </row>
    <row r="264" spans="7:12" s="2" customFormat="1" ht="17.25">
      <c r="G264" s="5"/>
      <c r="H264" s="5"/>
      <c r="I264" s="6"/>
      <c r="J264" s="6"/>
      <c r="K264" s="6"/>
      <c r="L264" s="7"/>
    </row>
    <row r="265" spans="7:12" s="2" customFormat="1" ht="17.25">
      <c r="G265" s="5"/>
      <c r="H265" s="5"/>
      <c r="I265" s="6"/>
      <c r="J265" s="6"/>
      <c r="K265" s="6"/>
      <c r="L265" s="7"/>
    </row>
    <row r="266" spans="7:12" s="2" customFormat="1" ht="17.25">
      <c r="G266" s="5"/>
      <c r="H266" s="5"/>
      <c r="I266" s="6"/>
      <c r="J266" s="6"/>
      <c r="K266" s="6"/>
      <c r="L266" s="7"/>
    </row>
    <row r="267" spans="7:12" s="2" customFormat="1" ht="17.25">
      <c r="G267" s="5"/>
      <c r="H267" s="5"/>
      <c r="I267" s="6"/>
      <c r="J267" s="6"/>
      <c r="K267" s="6"/>
      <c r="L267" s="7"/>
    </row>
    <row r="268" spans="7:12" s="2" customFormat="1" ht="17.25">
      <c r="G268" s="5"/>
      <c r="H268" s="5"/>
      <c r="I268" s="6"/>
      <c r="J268" s="6"/>
      <c r="K268" s="6"/>
      <c r="L268" s="7"/>
    </row>
    <row r="269" spans="7:12" s="2" customFormat="1" ht="17.25">
      <c r="G269" s="5"/>
      <c r="H269" s="5"/>
      <c r="I269" s="6"/>
      <c r="J269" s="6"/>
      <c r="K269" s="6"/>
      <c r="L269" s="7"/>
    </row>
    <row r="270" spans="7:12" s="2" customFormat="1" ht="17.25">
      <c r="G270" s="5"/>
      <c r="H270" s="5"/>
      <c r="I270" s="6"/>
      <c r="J270" s="6"/>
      <c r="K270" s="6"/>
      <c r="L270" s="7"/>
    </row>
    <row r="271" spans="7:12" s="2" customFormat="1" ht="17.25">
      <c r="G271" s="5"/>
      <c r="H271" s="5"/>
      <c r="I271" s="6"/>
      <c r="J271" s="6"/>
      <c r="K271" s="6"/>
      <c r="L271" s="7"/>
    </row>
    <row r="272" spans="7:12" s="2" customFormat="1" ht="17.25">
      <c r="G272" s="5"/>
      <c r="H272" s="5"/>
      <c r="I272" s="6"/>
      <c r="J272" s="6"/>
      <c r="K272" s="6"/>
      <c r="L272" s="7"/>
    </row>
    <row r="273" spans="7:12" s="2" customFormat="1" ht="17.25">
      <c r="G273" s="5"/>
      <c r="H273" s="5"/>
      <c r="I273" s="6"/>
      <c r="J273" s="6"/>
      <c r="K273" s="6"/>
      <c r="L273" s="7"/>
    </row>
    <row r="274" spans="2:27" s="3" customFormat="1" ht="17.25">
      <c r="B274" s="2"/>
      <c r="C274" s="2"/>
      <c r="D274" s="2"/>
      <c r="E274" s="2"/>
      <c r="F274" s="2"/>
      <c r="G274" s="5"/>
      <c r="H274" s="5"/>
      <c r="I274" s="6"/>
      <c r="J274" s="6"/>
      <c r="K274" s="6"/>
      <c r="L274" s="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s="3" customFormat="1" ht="17.25">
      <c r="B275" s="2"/>
      <c r="C275" s="2"/>
      <c r="D275" s="2"/>
      <c r="E275" s="2"/>
      <c r="F275" s="2"/>
      <c r="G275" s="5"/>
      <c r="H275" s="5"/>
      <c r="I275" s="6"/>
      <c r="J275" s="6"/>
      <c r="K275" s="6"/>
      <c r="L275" s="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s="3" customFormat="1" ht="17.25">
      <c r="B276" s="2"/>
      <c r="C276" s="2"/>
      <c r="D276" s="2"/>
      <c r="E276" s="2"/>
      <c r="F276" s="2"/>
      <c r="G276" s="5"/>
      <c r="H276" s="5"/>
      <c r="I276" s="6"/>
      <c r="J276" s="6"/>
      <c r="K276" s="6"/>
      <c r="L276" s="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s="3" customFormat="1" ht="17.25">
      <c r="B277" s="2"/>
      <c r="C277" s="2"/>
      <c r="D277" s="2"/>
      <c r="E277" s="2"/>
      <c r="F277" s="2"/>
      <c r="G277" s="5"/>
      <c r="H277" s="5"/>
      <c r="I277" s="6"/>
      <c r="J277" s="6"/>
      <c r="K277" s="6"/>
      <c r="L277" s="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s="3" customFormat="1" ht="17.25">
      <c r="B278" s="2"/>
      <c r="C278" s="2"/>
      <c r="D278" s="2"/>
      <c r="E278" s="2"/>
      <c r="F278" s="2"/>
      <c r="G278" s="5"/>
      <c r="H278" s="5"/>
      <c r="I278" s="6"/>
      <c r="J278" s="6"/>
      <c r="K278" s="6"/>
      <c r="L278" s="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s="3" customFormat="1" ht="17.25">
      <c r="B279" s="2"/>
      <c r="C279" s="2"/>
      <c r="D279" s="2"/>
      <c r="E279" s="2"/>
      <c r="F279" s="2"/>
      <c r="G279" s="5"/>
      <c r="H279" s="5"/>
      <c r="I279" s="6"/>
      <c r="J279" s="6"/>
      <c r="K279" s="6"/>
      <c r="L279" s="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s="3" customFormat="1" ht="17.25">
      <c r="B280" s="2"/>
      <c r="C280" s="2"/>
      <c r="D280" s="2"/>
      <c r="E280" s="2"/>
      <c r="F280" s="2"/>
      <c r="G280" s="5"/>
      <c r="H280" s="5"/>
      <c r="I280" s="6"/>
      <c r="J280" s="6"/>
      <c r="K280" s="6"/>
      <c r="L280" s="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s="3" customFormat="1" ht="17.25">
      <c r="B281" s="2"/>
      <c r="C281" s="2"/>
      <c r="D281" s="2"/>
      <c r="G281" s="5"/>
      <c r="H281" s="5"/>
      <c r="I281" s="6"/>
      <c r="J281" s="6"/>
      <c r="K281" s="6"/>
      <c r="L281" s="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7:27" s="3" customFormat="1" ht="17.25">
      <c r="G282" s="5"/>
      <c r="H282" s="5"/>
      <c r="I282" s="6"/>
      <c r="J282" s="6"/>
      <c r="K282" s="6"/>
      <c r="L282" s="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7:27" s="3" customFormat="1" ht="17.25">
      <c r="G283" s="5"/>
      <c r="H283" s="5"/>
      <c r="I283" s="6"/>
      <c r="J283" s="6"/>
      <c r="K283" s="6"/>
      <c r="L283" s="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7:27" s="3" customFormat="1" ht="17.25">
      <c r="G284" s="5"/>
      <c r="H284" s="5"/>
      <c r="I284" s="6"/>
      <c r="J284" s="6"/>
      <c r="K284" s="6"/>
      <c r="L284" s="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7:27" s="3" customFormat="1" ht="17.25">
      <c r="G285" s="5"/>
      <c r="H285" s="5"/>
      <c r="I285" s="6"/>
      <c r="J285" s="6"/>
      <c r="K285" s="6"/>
      <c r="L285" s="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7:27" s="3" customFormat="1" ht="17.25">
      <c r="G286" s="5"/>
      <c r="H286" s="5"/>
      <c r="I286" s="6"/>
      <c r="J286" s="6"/>
      <c r="K286" s="6"/>
      <c r="L286" s="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7:27" s="3" customFormat="1" ht="17.25">
      <c r="G287" s="5"/>
      <c r="H287" s="5"/>
      <c r="I287" s="6"/>
      <c r="J287" s="6"/>
      <c r="K287" s="6"/>
      <c r="L287" s="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7:27" s="3" customFormat="1" ht="17.25">
      <c r="G288" s="5"/>
      <c r="H288" s="5"/>
      <c r="I288" s="6"/>
      <c r="J288" s="6"/>
      <c r="K288" s="6"/>
      <c r="L288" s="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6" ht="17.25">
      <c r="B289" s="3"/>
      <c r="C289" s="3"/>
      <c r="D289" s="3"/>
      <c r="E289" s="3"/>
      <c r="F289" s="3"/>
    </row>
    <row r="290" spans="2:6" ht="17.25">
      <c r="B290" s="3"/>
      <c r="C290" s="3"/>
      <c r="D290" s="3"/>
      <c r="E290" s="3"/>
      <c r="F290" s="3"/>
    </row>
    <row r="291" spans="2:6" ht="17.25">
      <c r="B291" s="3"/>
      <c r="C291" s="3"/>
      <c r="D291" s="3"/>
      <c r="E291" s="3"/>
      <c r="F291" s="3"/>
    </row>
    <row r="292" spans="2:6" ht="17.25">
      <c r="B292" s="3"/>
      <c r="C292" s="3"/>
      <c r="D292" s="3"/>
      <c r="E292" s="3"/>
      <c r="F292" s="3"/>
    </row>
    <row r="293" spans="2:6" ht="17.25">
      <c r="B293" s="3"/>
      <c r="C293" s="3"/>
      <c r="D293" s="3"/>
      <c r="E293" s="3"/>
      <c r="F293" s="3"/>
    </row>
    <row r="294" spans="2:6" ht="17.25">
      <c r="B294" s="3"/>
      <c r="C294" s="3"/>
      <c r="D294" s="3"/>
      <c r="E294" s="3"/>
      <c r="F294" s="3"/>
    </row>
    <row r="295" spans="2:6" ht="17.25">
      <c r="B295" s="3"/>
      <c r="C295" s="3"/>
      <c r="D295" s="3"/>
      <c r="E295" s="3"/>
      <c r="F295" s="3"/>
    </row>
    <row r="296" spans="2:4" ht="17.25">
      <c r="B296" s="3"/>
      <c r="C296" s="3"/>
      <c r="D296" s="3"/>
    </row>
  </sheetData>
  <sheetProtection insertColumns="0" insertRows="0" deleteColumns="0" deleteRows="0"/>
  <mergeCells count="2">
    <mergeCell ref="D76:E76"/>
    <mergeCell ref="A1:F2"/>
  </mergeCells>
  <dataValidations count="3">
    <dataValidation type="list" allowBlank="1" showInputMessage="1" showErrorMessage="1" sqref="C20">
      <formula1>$I$6:$I$16</formula1>
    </dataValidation>
    <dataValidation type="list" allowBlank="1" showInputMessage="1" showErrorMessage="1" sqref="C13">
      <formula1>$G$8:$G$18</formula1>
    </dataValidation>
    <dataValidation type="list" allowBlank="1" showInputMessage="1" showErrorMessage="1" sqref="C18">
      <formula1>$H$6:$H$18</formula1>
    </dataValidation>
  </dataValidations>
  <printOptions/>
  <pageMargins left="0.75" right="0.75" top="1" bottom="1" header="0.51" footer="0.51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2014-05-15T07:21:38Z</cp:lastPrinted>
  <dcterms:created xsi:type="dcterms:W3CDTF">2014-05-14T11:34:00Z</dcterms:created>
  <dcterms:modified xsi:type="dcterms:W3CDTF">2023-02-18T08:39:33Z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2777FA74B4BF49F69C67B069ADE097E3</vt:lpwstr>
  </property>
</Properties>
</file>