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OC670x设计程序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4" authorId="0">
      <text>
        <r>
          <rPr>
            <b/>
            <sz val="9"/>
            <rFont val="宋体"/>
            <family val="0"/>
          </rPr>
          <t>最小值</t>
        </r>
      </text>
    </comment>
    <comment ref="D14" authorId="0">
      <text>
        <r>
          <rPr>
            <b/>
            <sz val="9"/>
            <rFont val="宋体"/>
            <family val="0"/>
          </rPr>
          <t>最大值</t>
        </r>
      </text>
    </comment>
    <comment ref="C16" authorId="0">
      <text>
        <r>
          <rPr>
            <b/>
            <sz val="9"/>
            <rFont val="宋体"/>
            <family val="0"/>
          </rPr>
          <t>右侧下拉箭头选择</t>
        </r>
      </text>
    </comment>
    <comment ref="C21" authorId="0">
      <text>
        <r>
          <rPr>
            <b/>
            <sz val="9"/>
            <rFont val="宋体"/>
            <family val="0"/>
          </rPr>
          <t>右侧按钮选择</t>
        </r>
      </text>
    </comment>
    <comment ref="C12" authorId="0">
      <text>
        <r>
          <rPr>
            <b/>
            <sz val="9"/>
            <rFont val="宋体"/>
            <family val="0"/>
          </rPr>
          <t>右侧按钮选择</t>
        </r>
      </text>
    </comment>
    <comment ref="F73" authorId="1">
      <text>
        <r>
          <rPr>
            <sz val="9"/>
            <rFont val="宋体"/>
            <family val="0"/>
          </rPr>
          <t>电感电流的额定值</t>
        </r>
      </text>
    </comment>
    <comment ref="F97" authorId="1">
      <text>
        <r>
          <rPr>
            <sz val="9"/>
            <rFont val="宋体"/>
            <family val="0"/>
          </rPr>
          <t>电感电流的额定值</t>
        </r>
      </text>
    </comment>
  </commentList>
</comments>
</file>

<file path=xl/sharedStrings.xml><?xml version="1.0" encoding="utf-8"?>
<sst xmlns="http://schemas.openxmlformats.org/spreadsheetml/2006/main" count="173" uniqueCount="97">
  <si>
    <t>OC670X系统设计程序      V4.0</t>
  </si>
  <si>
    <t>占空比D=</t>
  </si>
  <si>
    <t>Ipk-min=</t>
  </si>
  <si>
    <t>A</t>
  </si>
  <si>
    <r>
      <t>使用说明：本软件用于OC670X系统设计。软件中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</si>
  <si>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t>Ipk-max=</t>
  </si>
  <si>
    <r>
      <t>系统将自动算出相关的元件参数(</t>
    </r>
    <r>
      <rPr>
        <sz val="14"/>
        <color indexed="12"/>
        <rFont val="Arial Unicode MS"/>
        <family val="0"/>
      </rPr>
      <t xml:space="preserve"> </t>
    </r>
    <r>
      <rPr>
        <sz val="14"/>
        <color indexed="44"/>
        <rFont val="Arial Unicode MS"/>
        <family val="0"/>
      </rPr>
      <t>蓝色字体</t>
    </r>
    <r>
      <rPr>
        <sz val="14"/>
        <color indexed="8"/>
        <rFont val="Arial Unicode MS"/>
        <family val="0"/>
      </rPr>
      <t>）</t>
    </r>
    <r>
      <rPr>
        <sz val="14"/>
        <rFont val="Arial Unicode MS"/>
        <family val="0"/>
      </rPr>
      <t>。</t>
    </r>
  </si>
  <si>
    <t>Toff=</t>
  </si>
  <si>
    <t>NS</t>
  </si>
  <si>
    <t>Iin=</t>
  </si>
  <si>
    <t>方案参数计算</t>
  </si>
  <si>
    <t>输入最低电压   Vin_min(V)=</t>
  </si>
  <si>
    <t>输入最高电压   Vin_max(V)=</t>
  </si>
  <si>
    <t>输出电压       Vo(V)=</t>
  </si>
  <si>
    <t>输出电流        Io(A)=</t>
  </si>
  <si>
    <t>Coff电容        Coff(pF)=</t>
  </si>
  <si>
    <t>电源转换效率    η(%)=</t>
  </si>
  <si>
    <t>驱动频率范围    Fs(KHz)=</t>
  </si>
  <si>
    <t>常规频率在75-250KHz</t>
  </si>
  <si>
    <t>计算电感最小值   L(uH)＞</t>
  </si>
  <si>
    <t>实际电感取值     L(uH)=</t>
  </si>
  <si>
    <t>普通使用33uH~100uH</t>
  </si>
  <si>
    <t>电感纹波电流范围  ΔI(A)=</t>
  </si>
  <si>
    <r>
      <t>FB采样电阻     R</t>
    </r>
    <r>
      <rPr>
        <b/>
        <vertAlign val="subscript"/>
        <sz val="12"/>
        <rFont val="微软雅黑"/>
        <family val="2"/>
      </rPr>
      <t>FB</t>
    </r>
    <r>
      <rPr>
        <b/>
        <sz val="12"/>
        <rFont val="微软雅黑"/>
        <family val="2"/>
      </rPr>
      <t>(Ω)=</t>
    </r>
  </si>
  <si>
    <r>
      <t>FB电阻功耗     P</t>
    </r>
    <r>
      <rPr>
        <b/>
        <vertAlign val="subscript"/>
        <sz val="12"/>
        <rFont val="微软雅黑"/>
        <family val="2"/>
      </rPr>
      <t>FB</t>
    </r>
    <r>
      <rPr>
        <b/>
        <sz val="12"/>
        <rFont val="微软雅黑"/>
        <family val="2"/>
      </rPr>
      <t>(W)=</t>
    </r>
  </si>
  <si>
    <t>CS采样电阻         Rcs(Ω)＜</t>
  </si>
  <si>
    <t>实际选择CS电阻阻值    Rcs(Ω)=</t>
  </si>
  <si>
    <t>CS电阻功耗         Pcs(W)=</t>
  </si>
  <si>
    <t>电感线径         φ(mm)=</t>
  </si>
  <si>
    <r>
      <t>FB脚PWM调光频率 F</t>
    </r>
    <r>
      <rPr>
        <b/>
        <vertAlign val="subscript"/>
        <sz val="12"/>
        <rFont val="微软雅黑"/>
        <family val="2"/>
      </rPr>
      <t>DIM(KHz)</t>
    </r>
    <r>
      <rPr>
        <b/>
        <sz val="12"/>
        <rFont val="微软雅黑"/>
        <family val="2"/>
      </rPr>
      <t>≤</t>
    </r>
  </si>
  <si>
    <t>二极管耐压</t>
  </si>
  <si>
    <t>启动电阻范围     Rin(KΩ)=</t>
  </si>
  <si>
    <t>Vin&lt;4.2时，要加输出供电D6/R12</t>
  </si>
  <si>
    <t>二极管电流</t>
  </si>
  <si>
    <t>输出电容Cout（uF）＞</t>
  </si>
  <si>
    <t>输入电容Cin（uF）＞</t>
  </si>
  <si>
    <t>MOS耐压</t>
  </si>
  <si>
    <t>方案自动选择IC型号</t>
  </si>
  <si>
    <t>MOS电流</t>
  </si>
  <si>
    <t>版本更新记录</t>
  </si>
  <si>
    <t>更新日期</t>
  </si>
  <si>
    <t>更新内容</t>
  </si>
  <si>
    <t>V1.0</t>
  </si>
  <si>
    <t>初版发布，电感和相关重要参数计算</t>
  </si>
  <si>
    <t>V2.0</t>
  </si>
  <si>
    <t>增加芯片自动选型</t>
  </si>
  <si>
    <t>V3.0</t>
  </si>
  <si>
    <t>增加电感选择</t>
  </si>
  <si>
    <t>V4.0</t>
  </si>
  <si>
    <t>增加系统自动生成BOM清单</t>
  </si>
  <si>
    <t>OC6701 /6701B外置MOS芯片，系统自动生成DEMO-BOM清单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</si>
  <si>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</si>
  <si>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</si>
  <si>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</si>
  <si>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</si>
  <si>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</si>
  <si>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</si>
  <si>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</si>
  <si>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r>
      <t>V</t>
    </r>
    <r>
      <rPr>
        <vertAlign val="subscript"/>
        <sz val="11"/>
        <color indexed="40"/>
        <rFont val="微软雅黑"/>
        <family val="2"/>
      </rPr>
      <t>C1</t>
    </r>
    <r>
      <rPr>
        <sz val="11"/>
        <color indexed="40"/>
        <rFont val="微软雅黑"/>
        <family val="2"/>
      </rPr>
      <t>&gt;Vin/8*12</t>
    </r>
  </si>
  <si>
    <t>电解电容C7＞</t>
  </si>
  <si>
    <r>
      <t>V</t>
    </r>
    <r>
      <rPr>
        <vertAlign val="subscript"/>
        <sz val="11"/>
        <color indexed="40"/>
        <rFont val="微软雅黑"/>
        <family val="2"/>
      </rPr>
      <t>C7</t>
    </r>
    <r>
      <rPr>
        <sz val="11"/>
        <color indexed="40"/>
        <rFont val="微软雅黑"/>
        <family val="2"/>
      </rPr>
      <t>&gt;Vo*1.2/10*13</t>
    </r>
  </si>
  <si>
    <t>C2≥</t>
  </si>
  <si>
    <r>
      <t>V</t>
    </r>
    <r>
      <rPr>
        <vertAlign val="subscript"/>
        <sz val="11"/>
        <color indexed="40"/>
        <rFont val="微软雅黑"/>
        <family val="2"/>
      </rPr>
      <t>C2</t>
    </r>
    <r>
      <rPr>
        <sz val="11"/>
        <color indexed="40"/>
        <rFont val="微软雅黑"/>
        <family val="2"/>
      </rPr>
      <t>&gt;Vin/0805</t>
    </r>
  </si>
  <si>
    <t>C4=</t>
  </si>
  <si>
    <t>16V/0805</t>
  </si>
  <si>
    <t>C5=</t>
  </si>
  <si>
    <t>pF</t>
  </si>
  <si>
    <t>C6=</t>
  </si>
  <si>
    <t>nF</t>
  </si>
  <si>
    <t>R1=</t>
  </si>
  <si>
    <t>KΩ</t>
  </si>
  <si>
    <t>5%精度/0805</t>
  </si>
  <si>
    <t>R2=</t>
  </si>
  <si>
    <t>Ω</t>
  </si>
  <si>
    <t>R3=</t>
  </si>
  <si>
    <t>R4 R5</t>
  </si>
  <si>
    <t>1%精度/1206</t>
  </si>
  <si>
    <t>R6 R7 R8</t>
  </si>
  <si>
    <t>R12=</t>
  </si>
  <si>
    <t>5%精度/1206</t>
  </si>
  <si>
    <t>R13=</t>
  </si>
  <si>
    <t>R9=</t>
  </si>
  <si>
    <t>NC</t>
  </si>
  <si>
    <t>D6</t>
  </si>
  <si>
    <t>SMA</t>
  </si>
  <si>
    <t>D7</t>
  </si>
  <si>
    <t>M7</t>
  </si>
  <si>
    <t>D5</t>
  </si>
  <si>
    <t>DZ2≥</t>
  </si>
  <si>
    <t>5%精度/SOD123/稳压管</t>
  </si>
  <si>
    <t>L1</t>
  </si>
  <si>
    <t>μH</t>
  </si>
  <si>
    <t>Q2 N-MOS</t>
  </si>
  <si>
    <t>U1</t>
  </si>
  <si>
    <t>SOP8</t>
  </si>
  <si>
    <t>OC6700 /6700B/6702/6702B内置MOS芯片，系统自动生成DEMO-BOM清单</t>
  </si>
  <si>
    <t>ESOP8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</si>
</sst>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0.0_ "/>
  </numFmts>
  <fonts count="73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宋体"/>
      <family val="0"/>
    </font>
    <font>
      <b/>
      <sz val="26"/>
      <name val="Arial Unicode MS"/>
      <family val="0"/>
    </font>
    <font>
      <sz val="14"/>
      <name val="Arial Unicode MS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55"/>
      <name val="Arial Unicode MS"/>
      <family val="0"/>
    </font>
    <font>
      <b/>
      <sz val="12"/>
      <name val="微软雅黑"/>
      <family val="2"/>
    </font>
    <font>
      <sz val="12"/>
      <color indexed="8"/>
      <name val="Arial Unicode MS"/>
      <family val="0"/>
    </font>
    <font>
      <sz val="14"/>
      <color indexed="8"/>
      <name val="Arial Unicode MS"/>
      <family val="0"/>
    </font>
    <font>
      <sz val="12"/>
      <color indexed="22"/>
      <name val="Arial Unicode MS"/>
      <family val="0"/>
    </font>
    <font>
      <b/>
      <sz val="12"/>
      <color indexed="22"/>
      <name val="Arial Unicode MS"/>
      <family val="0"/>
    </font>
    <font>
      <sz val="10"/>
      <color indexed="22"/>
      <name val="Arial Unicode MS"/>
      <family val="0"/>
    </font>
    <font>
      <sz val="14"/>
      <color indexed="22"/>
      <name val="Arial Unicode MS"/>
      <family val="0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2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0"/>
    </font>
    <font>
      <sz val="14"/>
      <color indexed="12"/>
      <name val="Arial Unicode MS"/>
      <family val="0"/>
    </font>
    <font>
      <sz val="14"/>
      <color indexed="44"/>
      <name val="Arial Unicode MS"/>
      <family val="0"/>
    </font>
    <font>
      <b/>
      <vertAlign val="subscript"/>
      <sz val="12"/>
      <name val="微软雅黑"/>
      <family val="2"/>
    </font>
    <font>
      <vertAlign val="subscript"/>
      <sz val="11"/>
      <color indexed="40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3499799966812134"/>
      <name val="宋体"/>
      <family val="0"/>
    </font>
    <font>
      <sz val="12"/>
      <color theme="0" tint="-0.3499799966812134"/>
      <name val="Arial Unicode MS"/>
      <family val="0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53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35" borderId="0" xfId="0" applyFont="1" applyFill="1" applyBorder="1" applyAlignment="1">
      <alignment vertical="center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 applyProtection="1">
      <alignment vertical="center"/>
      <protection hidden="1"/>
    </xf>
    <xf numFmtId="0" fontId="69" fillId="35" borderId="0" xfId="0" applyFont="1" applyFill="1" applyBorder="1" applyAlignment="1" applyProtection="1">
      <alignment horizontal="left"/>
      <protection hidden="1"/>
    </xf>
    <xf numFmtId="0" fontId="8" fillId="0" borderId="13" xfId="0" applyFont="1" applyFill="1" applyBorder="1" applyAlignment="1" applyProtection="1">
      <alignment horizontal="left"/>
      <protection hidden="1"/>
    </xf>
    <xf numFmtId="0" fontId="9" fillId="37" borderId="14" xfId="0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>
      <alignment vertical="center"/>
    </xf>
    <xf numFmtId="0" fontId="9" fillId="37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/>
      <protection hidden="1"/>
    </xf>
    <xf numFmtId="49" fontId="9" fillId="0" borderId="15" xfId="0" applyNumberFormat="1" applyFont="1" applyFill="1" applyBorder="1" applyAlignment="1">
      <alignment horizontal="center" vertical="center"/>
    </xf>
    <xf numFmtId="176" fontId="9" fillId="36" borderId="14" xfId="0" applyNumberFormat="1" applyFont="1" applyFill="1" applyBorder="1" applyAlignment="1">
      <alignment horizontal="center" vertical="center"/>
    </xf>
    <xf numFmtId="176" fontId="9" fillId="36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77" fontId="9" fillId="36" borderId="14" xfId="0" applyNumberFormat="1" applyFont="1" applyFill="1" applyBorder="1" applyAlignment="1">
      <alignment horizontal="center" vertical="center"/>
    </xf>
    <xf numFmtId="177" fontId="9" fillId="36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8" fontId="9" fillId="36" borderId="14" xfId="0" applyNumberFormat="1" applyFont="1" applyFill="1" applyBorder="1" applyAlignment="1">
      <alignment horizontal="center" vertical="center"/>
    </xf>
    <xf numFmtId="179" fontId="9" fillId="36" borderId="14" xfId="0" applyNumberFormat="1" applyFont="1" applyFill="1" applyBorder="1" applyAlignment="1">
      <alignment horizontal="center" vertical="center"/>
    </xf>
    <xf numFmtId="179" fontId="9" fillId="36" borderId="15" xfId="0" applyNumberFormat="1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vertical="center"/>
    </xf>
    <xf numFmtId="179" fontId="9" fillId="38" borderId="19" xfId="0" applyNumberFormat="1" applyFont="1" applyFill="1" applyBorder="1" applyAlignment="1">
      <alignment horizontal="center" vertical="center"/>
    </xf>
    <xf numFmtId="179" fontId="9" fillId="38" borderId="2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/>
      <protection hidden="1"/>
    </xf>
    <xf numFmtId="0" fontId="16" fillId="0" borderId="14" xfId="0" applyFont="1" applyFill="1" applyBorder="1" applyAlignment="1" applyProtection="1">
      <alignment horizontal="left"/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14" fontId="16" fillId="0" borderId="14" xfId="0" applyNumberFormat="1" applyFont="1" applyFill="1" applyBorder="1" applyAlignment="1" applyProtection="1">
      <alignment horizontal="left"/>
      <protection hidden="1"/>
    </xf>
    <xf numFmtId="0" fontId="16" fillId="0" borderId="21" xfId="0" applyFont="1" applyFill="1" applyBorder="1" applyAlignment="1" applyProtection="1">
      <alignment horizontal="left"/>
      <protection hidden="1"/>
    </xf>
    <xf numFmtId="0" fontId="16" fillId="0" borderId="22" xfId="0" applyFont="1" applyFill="1" applyBorder="1" applyAlignment="1" applyProtection="1">
      <alignment horizontal="left"/>
      <protection hidden="1"/>
    </xf>
    <xf numFmtId="0" fontId="16" fillId="0" borderId="23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179" fontId="18" fillId="33" borderId="0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177" fontId="18" fillId="33" borderId="0" xfId="0" applyNumberFormat="1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70" fillId="39" borderId="24" xfId="0" applyFont="1" applyFill="1" applyBorder="1" applyAlignment="1">
      <alignment horizontal="center" vertical="center"/>
    </xf>
    <xf numFmtId="0" fontId="70" fillId="39" borderId="25" xfId="0" applyFont="1" applyFill="1" applyBorder="1" applyAlignment="1">
      <alignment horizontal="center" vertical="center"/>
    </xf>
    <xf numFmtId="0" fontId="70" fillId="39" borderId="26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76" fontId="71" fillId="0" borderId="14" xfId="0" applyNumberFormat="1" applyFont="1" applyBorder="1" applyAlignment="1">
      <alignment horizontal="center" vertical="center"/>
    </xf>
    <xf numFmtId="176" fontId="71" fillId="0" borderId="15" xfId="0" applyNumberFormat="1" applyFont="1" applyBorder="1" applyAlignment="1">
      <alignment horizontal="center" vertical="center"/>
    </xf>
    <xf numFmtId="179" fontId="71" fillId="0" borderId="14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78" fontId="71" fillId="0" borderId="14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left"/>
      <protection hidden="1"/>
    </xf>
    <xf numFmtId="177" fontId="71" fillId="0" borderId="14" xfId="0" applyNumberFormat="1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34</xdr:row>
      <xdr:rowOff>257175</xdr:rowOff>
    </xdr:from>
    <xdr:to>
      <xdr:col>4</xdr:col>
      <xdr:colOff>257175</xdr:colOff>
      <xdr:row>50</xdr:row>
      <xdr:rowOff>171450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715375"/>
          <a:ext cx="52673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312"/>
  <sheetViews>
    <sheetView tabSelected="1" zoomScale="130" zoomScaleNormal="130" zoomScaleSheetLayoutView="100" workbookViewId="0" topLeftCell="A63">
      <selection activeCell="C4" sqref="C4"/>
    </sheetView>
  </sheetViews>
  <sheetFormatPr defaultColWidth="9.00390625" defaultRowHeight="14.25"/>
  <cols>
    <col min="1" max="1" width="7.625" style="4" customWidth="1"/>
    <col min="2" max="2" width="29.75390625" style="4" customWidth="1"/>
    <col min="3" max="3" width="17.50390625" style="4" customWidth="1"/>
    <col min="4" max="4" width="19.50390625" style="4" customWidth="1"/>
    <col min="5" max="5" width="9.00390625" style="4" customWidth="1"/>
    <col min="6" max="6" width="42.375" style="4" customWidth="1"/>
    <col min="7" max="13" width="9.00390625" style="5" customWidth="1"/>
    <col min="14" max="14" width="9.00390625" style="4" customWidth="1"/>
    <col min="15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8" ht="21" customHeight="1">
      <c r="A1" s="6" t="s">
        <v>0</v>
      </c>
      <c r="B1" s="6"/>
      <c r="C1" s="6"/>
      <c r="D1" s="6"/>
      <c r="E1" s="6"/>
      <c r="F1" s="6"/>
      <c r="G1" s="5" t="s">
        <v>1</v>
      </c>
      <c r="H1" s="5">
        <f>(C10-C8)/C10</f>
        <v>0.6666666666666666</v>
      </c>
    </row>
    <row r="2" spans="1:9" ht="24" customHeight="1">
      <c r="A2" s="6"/>
      <c r="B2" s="6"/>
      <c r="C2" s="6"/>
      <c r="D2" s="6"/>
      <c r="E2" s="6"/>
      <c r="F2" s="6"/>
      <c r="G2" s="5" t="s">
        <v>2</v>
      </c>
      <c r="H2" s="5">
        <f>C10*C11/C9/C13*10^2+(C10-C9)*H4/10^3/C16/2</f>
        <v>1.510241489361702</v>
      </c>
      <c r="I2" s="5" t="s">
        <v>3</v>
      </c>
    </row>
    <row r="3" spans="1:9" ht="19.5" customHeight="1">
      <c r="A3" s="7" t="s">
        <v>4</v>
      </c>
      <c r="B3" s="7"/>
      <c r="C3" s="7"/>
      <c r="D3" s="7"/>
      <c r="E3" s="7"/>
      <c r="F3" s="7"/>
      <c r="G3" s="5" t="s">
        <v>5</v>
      </c>
      <c r="H3" s="5">
        <f>C10*C11/C8/C13*10^2+(C10-C8)*H4/10^3/C16/2</f>
        <v>3.020482978723404</v>
      </c>
      <c r="I3" s="5" t="s">
        <v>3</v>
      </c>
    </row>
    <row r="4" spans="1:9" ht="19.5" customHeight="1">
      <c r="A4" s="7" t="s">
        <v>6</v>
      </c>
      <c r="B4" s="7"/>
      <c r="C4" s="7"/>
      <c r="D4" s="7"/>
      <c r="E4" s="7"/>
      <c r="F4" s="7"/>
      <c r="G4" s="5" t="s">
        <v>7</v>
      </c>
      <c r="H4" s="5">
        <f>0.51*150*(C12*0.95+7.3)+61</f>
        <v>3017.725</v>
      </c>
      <c r="I4" s="5" t="s">
        <v>8</v>
      </c>
    </row>
    <row r="5" spans="1:9" ht="15" customHeight="1">
      <c r="A5" s="8"/>
      <c r="B5" s="8"/>
      <c r="C5" s="8"/>
      <c r="D5" s="8"/>
      <c r="E5" s="8"/>
      <c r="F5" s="8"/>
      <c r="G5" s="5" t="s">
        <v>9</v>
      </c>
      <c r="H5" s="5">
        <f>C10*C11/C13*100/C8</f>
        <v>2.2499999999999996</v>
      </c>
      <c r="I5" s="5" t="s">
        <v>3</v>
      </c>
    </row>
    <row r="6" spans="1:9" ht="26.25" customHeight="1">
      <c r="A6" s="9" t="s">
        <v>10</v>
      </c>
      <c r="B6" s="10"/>
      <c r="C6" s="10"/>
      <c r="D6" s="10"/>
      <c r="E6" s="10"/>
      <c r="F6" s="10"/>
      <c r="G6" s="5">
        <v>1</v>
      </c>
      <c r="H6" s="5">
        <v>22</v>
      </c>
      <c r="I6" s="5">
        <v>0.02</v>
      </c>
    </row>
    <row r="7" spans="1:9" ht="15" customHeight="1">
      <c r="A7" s="10"/>
      <c r="B7" s="10"/>
      <c r="C7" s="10"/>
      <c r="D7" s="10"/>
      <c r="E7" s="10"/>
      <c r="F7" s="10"/>
      <c r="G7" s="5">
        <v>2</v>
      </c>
      <c r="H7" s="5">
        <v>33</v>
      </c>
      <c r="I7" s="5">
        <v>0.033</v>
      </c>
    </row>
    <row r="8" spans="2:255" ht="19.5" customHeight="1">
      <c r="B8" s="11" t="s">
        <v>11</v>
      </c>
      <c r="C8" s="12">
        <v>12</v>
      </c>
      <c r="D8" s="13"/>
      <c r="E8" s="14"/>
      <c r="F8" s="15">
        <f>IF(D14&lt;300,"","驱动频率过高,建议设置在300K以内")</f>
      </c>
      <c r="G8" s="16">
        <v>6</v>
      </c>
      <c r="H8" s="16">
        <v>47</v>
      </c>
      <c r="I8" s="16">
        <v>0.05</v>
      </c>
      <c r="J8" s="16"/>
      <c r="K8" s="16"/>
      <c r="L8" s="16"/>
      <c r="M8" s="16"/>
      <c r="N8" s="70"/>
      <c r="O8" s="50"/>
      <c r="P8" s="50"/>
      <c r="Q8" s="50"/>
      <c r="X8" s="50"/>
      <c r="Y8" s="50"/>
      <c r="Z8" s="50"/>
      <c r="AA8" s="50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2:255" ht="19.5" customHeight="1">
      <c r="B9" s="17" t="s">
        <v>12</v>
      </c>
      <c r="C9" s="18">
        <v>24</v>
      </c>
      <c r="D9" s="19"/>
      <c r="E9" s="14"/>
      <c r="F9" s="20">
        <f>IF(0.25/C21&gt;H3,"","低输入电压时,输出电流下降,需减小CS电阻")</f>
      </c>
      <c r="G9" s="16">
        <v>8</v>
      </c>
      <c r="H9" s="16">
        <v>56</v>
      </c>
      <c r="I9" s="16">
        <v>0.068</v>
      </c>
      <c r="J9" s="16"/>
      <c r="K9" s="16"/>
      <c r="L9" s="16"/>
      <c r="M9" s="16"/>
      <c r="N9" s="70"/>
      <c r="O9" s="50"/>
      <c r="P9" s="50"/>
      <c r="Q9" s="50"/>
      <c r="X9" s="50"/>
      <c r="Y9" s="50"/>
      <c r="Z9" s="50"/>
      <c r="AA9" s="5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2:255" ht="19.5" customHeight="1">
      <c r="B10" s="17" t="s">
        <v>13</v>
      </c>
      <c r="C10" s="18">
        <v>36</v>
      </c>
      <c r="D10" s="19"/>
      <c r="E10" s="14"/>
      <c r="F10" s="21"/>
      <c r="G10" s="16">
        <v>10</v>
      </c>
      <c r="H10" s="16">
        <v>68</v>
      </c>
      <c r="I10" s="16">
        <v>0.075</v>
      </c>
      <c r="J10" s="16"/>
      <c r="K10" s="16"/>
      <c r="L10" s="16"/>
      <c r="M10" s="16"/>
      <c r="N10" s="70"/>
      <c r="O10" s="50"/>
      <c r="P10" s="50"/>
      <c r="Q10" s="50"/>
      <c r="X10" s="50"/>
      <c r="Y10" s="50"/>
      <c r="Z10" s="50"/>
      <c r="AA10" s="50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2:9" ht="19.5" customHeight="1">
      <c r="B11" s="22" t="s">
        <v>14</v>
      </c>
      <c r="C11" s="23">
        <v>0.6</v>
      </c>
      <c r="D11" s="24"/>
      <c r="E11" s="25"/>
      <c r="F11" s="25"/>
      <c r="G11" s="5">
        <v>15</v>
      </c>
      <c r="H11" s="5">
        <v>100</v>
      </c>
      <c r="I11" s="5">
        <v>0.1</v>
      </c>
    </row>
    <row r="12" spans="2:9" ht="19.5" customHeight="1">
      <c r="B12" s="22" t="s">
        <v>15</v>
      </c>
      <c r="C12" s="23">
        <v>33</v>
      </c>
      <c r="D12" s="26"/>
      <c r="E12" s="25"/>
      <c r="F12" s="25"/>
      <c r="G12" s="5">
        <v>18</v>
      </c>
      <c r="H12" s="5">
        <v>220</v>
      </c>
      <c r="I12" s="5">
        <v>0.13</v>
      </c>
    </row>
    <row r="13" spans="2:9" ht="19.5" customHeight="1">
      <c r="B13" s="22" t="s">
        <v>16</v>
      </c>
      <c r="C13" s="23">
        <v>80</v>
      </c>
      <c r="D13" s="26"/>
      <c r="E13" s="25"/>
      <c r="F13" s="25"/>
      <c r="G13" s="5">
        <v>22</v>
      </c>
      <c r="H13" s="5">
        <v>330</v>
      </c>
      <c r="I13" s="5">
        <v>0.15</v>
      </c>
    </row>
    <row r="14" spans="2:9" ht="19.5" customHeight="1">
      <c r="B14" s="22" t="s">
        <v>17</v>
      </c>
      <c r="C14" s="27">
        <f>C8*10^6/C10/H4</f>
        <v>110.45848555893375</v>
      </c>
      <c r="D14" s="28">
        <f>C9*10^6/C10/H4</f>
        <v>220.9169711178675</v>
      </c>
      <c r="E14" s="25" t="s">
        <v>18</v>
      </c>
      <c r="F14" s="25"/>
      <c r="G14" s="5">
        <v>33</v>
      </c>
      <c r="H14" s="5">
        <v>470</v>
      </c>
      <c r="I14" s="5">
        <v>0.2</v>
      </c>
    </row>
    <row r="15" spans="2:9" ht="19.5" customHeight="1">
      <c r="B15" s="22" t="s">
        <v>19</v>
      </c>
      <c r="C15" s="27">
        <f>C9*(C10-C9)*H4/10^3/2/C10/C11*1.2</f>
        <v>24.1418</v>
      </c>
      <c r="D15" s="26"/>
      <c r="E15" s="25"/>
      <c r="F15" s="25"/>
      <c r="G15" s="5">
        <v>47</v>
      </c>
      <c r="I15" s="5">
        <v>0.25</v>
      </c>
    </row>
    <row r="16" spans="2:9" ht="19.5" customHeight="1">
      <c r="B16" s="22" t="s">
        <v>20</v>
      </c>
      <c r="C16" s="29">
        <v>47</v>
      </c>
      <c r="D16" s="30" t="s">
        <v>21</v>
      </c>
      <c r="E16" s="31"/>
      <c r="F16" s="25"/>
      <c r="G16" s="5">
        <v>68</v>
      </c>
      <c r="I16" s="5">
        <v>0.3</v>
      </c>
    </row>
    <row r="17" spans="2:9" ht="19.5" customHeight="1">
      <c r="B17" s="22" t="s">
        <v>22</v>
      </c>
      <c r="C17" s="32">
        <f>(C10-C9)*H4/10^3/C16</f>
        <v>0.7704829787234042</v>
      </c>
      <c r="D17" s="33">
        <f>(C10-C8)*H4/10^3/C16</f>
        <v>1.5409659574468084</v>
      </c>
      <c r="E17" s="31"/>
      <c r="F17" s="25"/>
      <c r="G17" s="5">
        <v>82</v>
      </c>
      <c r="I17" s="5">
        <v>0.33</v>
      </c>
    </row>
    <row r="18" spans="2:9" ht="19.5" customHeight="1">
      <c r="B18" s="22" t="s">
        <v>23</v>
      </c>
      <c r="C18" s="32">
        <f>0.25/C11</f>
        <v>0.4166666666666667</v>
      </c>
      <c r="D18" s="34"/>
      <c r="E18" s="31"/>
      <c r="F18" s="25"/>
      <c r="G18" s="5">
        <v>100</v>
      </c>
      <c r="I18" s="5">
        <v>0.36</v>
      </c>
    </row>
    <row r="19" spans="2:9" ht="19.5" customHeight="1">
      <c r="B19" s="22" t="s">
        <v>24</v>
      </c>
      <c r="C19" s="32">
        <f>0.25*C11</f>
        <v>0.15</v>
      </c>
      <c r="D19" s="34"/>
      <c r="E19" s="31"/>
      <c r="F19" s="25"/>
      <c r="G19" s="5">
        <v>150</v>
      </c>
      <c r="I19" s="5">
        <v>0.39</v>
      </c>
    </row>
    <row r="20" spans="2:9" ht="19.5" customHeight="1">
      <c r="B20" s="22" t="s">
        <v>25</v>
      </c>
      <c r="C20" s="32">
        <f>0.25/H3</f>
        <v>0.08276822010288619</v>
      </c>
      <c r="D20" s="24"/>
      <c r="E20" s="25"/>
      <c r="F20" s="25"/>
      <c r="G20" s="5">
        <v>200</v>
      </c>
      <c r="I20" s="5">
        <v>0.4</v>
      </c>
    </row>
    <row r="21" spans="2:9" ht="19.5" customHeight="1">
      <c r="B21" s="22" t="s">
        <v>26</v>
      </c>
      <c r="C21" s="18">
        <v>0.05</v>
      </c>
      <c r="D21" s="24"/>
      <c r="E21" s="25"/>
      <c r="F21" s="25"/>
      <c r="I21" s="5">
        <v>0.43</v>
      </c>
    </row>
    <row r="22" spans="2:9" ht="19.5" customHeight="1">
      <c r="B22" s="22" t="s">
        <v>27</v>
      </c>
      <c r="C22" s="35">
        <f>G23*G23*C21</f>
        <v>0.25312499999999993</v>
      </c>
      <c r="D22" s="24"/>
      <c r="E22" s="25"/>
      <c r="F22" s="25"/>
      <c r="G22" s="5">
        <f>G23*1.3</f>
        <v>2.9249999999999994</v>
      </c>
      <c r="I22" s="5">
        <v>0.51</v>
      </c>
    </row>
    <row r="23" spans="2:9" ht="19.5" customHeight="1">
      <c r="B23" s="22" t="s">
        <v>28</v>
      </c>
      <c r="C23" s="32">
        <f>SQRT(C11)*1.1</f>
        <v>0.8520563361656318</v>
      </c>
      <c r="D23" s="24"/>
      <c r="E23" s="25"/>
      <c r="F23" s="25"/>
      <c r="G23" s="5">
        <f>C10*C11/C8/0.8</f>
        <v>2.2499999999999996</v>
      </c>
      <c r="I23" s="5">
        <f>H3*4.5</f>
        <v>13.592173404255318</v>
      </c>
    </row>
    <row r="24" spans="2:9" ht="19.5" customHeight="1">
      <c r="B24" s="22" t="s">
        <v>29</v>
      </c>
      <c r="C24" s="27">
        <f>D14/20</f>
        <v>11.045848555893375</v>
      </c>
      <c r="D24" s="24"/>
      <c r="E24" s="25"/>
      <c r="F24" s="25"/>
      <c r="G24" s="5">
        <f>G23*4</f>
        <v>8.999999999999998</v>
      </c>
      <c r="H24" s="5" t="s">
        <v>30</v>
      </c>
      <c r="I24" s="5">
        <f>IF(C10&lt;=50,60,IF(AND(C10&gt;50,C10&lt;100),100,200))</f>
        <v>60</v>
      </c>
    </row>
    <row r="25" spans="2:9" ht="19.5" customHeight="1">
      <c r="B25" s="22" t="s">
        <v>31</v>
      </c>
      <c r="C25" s="36">
        <f>(C9-5.5)/8</f>
        <v>2.3125</v>
      </c>
      <c r="D25" s="37">
        <f>(C8-5.5)/2</f>
        <v>3.25</v>
      </c>
      <c r="E25" s="25" t="s">
        <v>32</v>
      </c>
      <c r="F25" s="25"/>
      <c r="G25" s="5">
        <f>(C10-5.5)/4</f>
        <v>7.625</v>
      </c>
      <c r="H25" s="5" t="s">
        <v>33</v>
      </c>
      <c r="I25" s="5">
        <f>IF(G23&lt;5,5,10)</f>
        <v>5</v>
      </c>
    </row>
    <row r="26" spans="2:9" ht="19.5" customHeight="1">
      <c r="B26" s="22" t="s">
        <v>34</v>
      </c>
      <c r="C26" s="27">
        <f>C10*C11/C14/0.004</f>
        <v>48.88714499999999</v>
      </c>
      <c r="D26" s="24"/>
      <c r="E26" s="25"/>
      <c r="F26" s="25"/>
      <c r="I26" s="5" t="str">
        <f>"SS"&amp;I25&amp;I24</f>
        <v>SS560</v>
      </c>
    </row>
    <row r="27" spans="2:9" ht="19.5" customHeight="1">
      <c r="B27" s="22" t="s">
        <v>35</v>
      </c>
      <c r="C27" s="27">
        <f>C17/2/C14/120*1000000</f>
        <v>29.06382183710106</v>
      </c>
      <c r="D27" s="24"/>
      <c r="E27" s="25"/>
      <c r="F27" s="25"/>
      <c r="H27" s="5" t="s">
        <v>36</v>
      </c>
      <c r="I27" s="5">
        <f>I24</f>
        <v>60</v>
      </c>
    </row>
    <row r="28" spans="2:9" ht="19.5" customHeight="1">
      <c r="B28" s="38" t="s">
        <v>37</v>
      </c>
      <c r="C28" s="39" t="str">
        <f>IF(AND(C10&lt;=48,H5&lt;=1.5),"OC6700/OC6701/OC6702",IF(AND(C10&lt;=48,H5&lt;=2.2,H5&gt;1.5),"OC6700/OC6701",IF(AND(C10&gt;50,H5&lt;=1.5),"OC6702/OC6701","OC6701")))</f>
        <v>OC6701</v>
      </c>
      <c r="D28" s="40"/>
      <c r="E28" s="41"/>
      <c r="F28" s="41"/>
      <c r="H28" s="5" t="s">
        <v>38</v>
      </c>
      <c r="I28" s="5">
        <f>H3*4</f>
        <v>12.081931914893616</v>
      </c>
    </row>
    <row r="29" spans="2:6" ht="18" customHeight="1">
      <c r="B29" s="42"/>
      <c r="E29" s="43"/>
      <c r="F29" s="43"/>
    </row>
    <row r="30" spans="1:6" ht="19.5" customHeight="1">
      <c r="A30" s="43"/>
      <c r="B30" s="44" t="s">
        <v>39</v>
      </c>
      <c r="C30" s="44" t="s">
        <v>40</v>
      </c>
      <c r="D30" s="45" t="s">
        <v>41</v>
      </c>
      <c r="E30" s="45"/>
      <c r="F30" s="45"/>
    </row>
    <row r="31" spans="1:6" ht="19.5" customHeight="1">
      <c r="A31" s="43"/>
      <c r="B31" s="44" t="s">
        <v>42</v>
      </c>
      <c r="C31" s="46">
        <v>42167</v>
      </c>
      <c r="D31" s="44" t="s">
        <v>43</v>
      </c>
      <c r="E31" s="44"/>
      <c r="F31" s="44"/>
    </row>
    <row r="32" spans="1:6" ht="19.5" customHeight="1">
      <c r="A32" s="43"/>
      <c r="B32" s="44" t="s">
        <v>44</v>
      </c>
      <c r="C32" s="46">
        <v>42433</v>
      </c>
      <c r="D32" s="47" t="s">
        <v>45</v>
      </c>
      <c r="E32" s="48"/>
      <c r="F32" s="49"/>
    </row>
    <row r="33" spans="1:43" s="1" customFormat="1" ht="19.5" customHeight="1">
      <c r="A33" s="50"/>
      <c r="B33" s="44" t="s">
        <v>46</v>
      </c>
      <c r="C33" s="46">
        <v>42831</v>
      </c>
      <c r="D33" s="47" t="s">
        <v>47</v>
      </c>
      <c r="E33" s="48"/>
      <c r="F33" s="49"/>
      <c r="G33" s="5"/>
      <c r="H33" s="5"/>
      <c r="I33" s="5"/>
      <c r="J33" s="5"/>
      <c r="K33" s="5"/>
      <c r="L33" s="5"/>
      <c r="M33" s="5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20.25">
      <c r="A34" s="50"/>
      <c r="B34" s="44" t="s">
        <v>48</v>
      </c>
      <c r="C34" s="46">
        <v>43839</v>
      </c>
      <c r="D34" s="47" t="s">
        <v>49</v>
      </c>
      <c r="E34" s="48"/>
      <c r="F34" s="49"/>
      <c r="G34" s="5"/>
      <c r="H34" s="5"/>
      <c r="I34" s="5"/>
      <c r="J34" s="5"/>
      <c r="K34" s="5"/>
      <c r="L34" s="5"/>
      <c r="M34" s="5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20.25">
      <c r="A35" s="50"/>
      <c r="B35" s="50"/>
      <c r="C35" s="51"/>
      <c r="D35" s="52"/>
      <c r="E35" s="53"/>
      <c r="F35" s="53"/>
      <c r="G35" s="5"/>
      <c r="H35" s="5"/>
      <c r="I35" s="5"/>
      <c r="J35" s="5"/>
      <c r="K35" s="5"/>
      <c r="L35" s="5"/>
      <c r="M35" s="5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20.25">
      <c r="A36" s="50"/>
      <c r="B36" s="50"/>
      <c r="C36" s="51"/>
      <c r="D36" s="52"/>
      <c r="E36" s="53"/>
      <c r="F36" s="53"/>
      <c r="G36" s="5"/>
      <c r="H36" s="5"/>
      <c r="I36" s="5"/>
      <c r="J36" s="5"/>
      <c r="K36" s="5"/>
      <c r="L36" s="5"/>
      <c r="M36" s="5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20.25">
      <c r="A37" s="50"/>
      <c r="B37" s="50"/>
      <c r="C37" s="51"/>
      <c r="D37" s="52"/>
      <c r="E37" s="53"/>
      <c r="F37" s="53"/>
      <c r="G37" s="5"/>
      <c r="H37" s="5"/>
      <c r="I37" s="5"/>
      <c r="J37" s="5"/>
      <c r="K37" s="5"/>
      <c r="L37" s="5"/>
      <c r="M37" s="5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20.25">
      <c r="A38" s="50"/>
      <c r="B38" s="50"/>
      <c r="C38" s="51"/>
      <c r="D38" s="52"/>
      <c r="E38" s="53"/>
      <c r="F38" s="53"/>
      <c r="G38" s="5"/>
      <c r="H38" s="5"/>
      <c r="I38" s="5"/>
      <c r="J38" s="5"/>
      <c r="K38" s="5"/>
      <c r="L38" s="5"/>
      <c r="M38" s="5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20.25">
      <c r="A39" s="50"/>
      <c r="B39" s="50"/>
      <c r="C39" s="51"/>
      <c r="D39" s="52"/>
      <c r="E39" s="53"/>
      <c r="F39" s="53"/>
      <c r="G39" s="5"/>
      <c r="H39" s="5"/>
      <c r="I39" s="5"/>
      <c r="J39" s="5"/>
      <c r="K39" s="5"/>
      <c r="L39" s="5"/>
      <c r="M39" s="5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7.25">
      <c r="A40" s="50"/>
      <c r="B40" s="50"/>
      <c r="C40" s="50"/>
      <c r="D40" s="52"/>
      <c r="E40" s="50"/>
      <c r="F40" s="50"/>
      <c r="G40" s="5"/>
      <c r="H40" s="5"/>
      <c r="I40" s="5"/>
      <c r="J40" s="5"/>
      <c r="K40" s="5"/>
      <c r="L40" s="5"/>
      <c r="M40" s="5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17.25">
      <c r="A41" s="50"/>
      <c r="B41" s="50"/>
      <c r="C41" s="50"/>
      <c r="D41" s="50"/>
      <c r="E41" s="50"/>
      <c r="F41" s="50"/>
      <c r="G41" s="5"/>
      <c r="H41" s="5"/>
      <c r="I41" s="5"/>
      <c r="J41" s="5"/>
      <c r="K41" s="5"/>
      <c r="L41" s="5"/>
      <c r="M41" s="5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7.25">
      <c r="A42" s="54"/>
      <c r="B42" s="54"/>
      <c r="C42" s="55"/>
      <c r="D42" s="55"/>
      <c r="E42" s="55"/>
      <c r="F42" s="55"/>
      <c r="G42" s="5"/>
      <c r="H42" s="5"/>
      <c r="I42" s="5"/>
      <c r="J42" s="5"/>
      <c r="K42" s="5"/>
      <c r="L42" s="5"/>
      <c r="M42" s="5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7.25">
      <c r="A43" s="54"/>
      <c r="B43" s="54"/>
      <c r="C43" s="56"/>
      <c r="D43" s="57"/>
      <c r="E43" s="50"/>
      <c r="F43" s="58"/>
      <c r="G43" s="5"/>
      <c r="H43" s="5"/>
      <c r="I43" s="5"/>
      <c r="J43" s="5"/>
      <c r="K43" s="5"/>
      <c r="L43" s="5"/>
      <c r="M43" s="5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7.25">
      <c r="A44" s="54"/>
      <c r="B44" s="54"/>
      <c r="C44" s="56"/>
      <c r="D44" s="57"/>
      <c r="E44" s="50"/>
      <c r="F44" s="58"/>
      <c r="G44" s="5"/>
      <c r="H44" s="5"/>
      <c r="I44" s="5"/>
      <c r="J44" s="5"/>
      <c r="K44" s="5"/>
      <c r="L44" s="5"/>
      <c r="M44" s="5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" customFormat="1" ht="14.25">
      <c r="A45" s="54"/>
      <c r="B45" s="54"/>
      <c r="C45" s="2"/>
      <c r="D45" s="2"/>
      <c r="E45" s="2"/>
      <c r="F45" s="2"/>
      <c r="G45" s="5"/>
      <c r="H45" s="5"/>
      <c r="I45" s="5"/>
      <c r="J45" s="5"/>
      <c r="K45" s="5"/>
      <c r="L45" s="5"/>
      <c r="M45" s="5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7:255" s="2" customFormat="1" ht="14.25">
      <c r="G46" s="5"/>
      <c r="H46" s="5"/>
      <c r="I46" s="5"/>
      <c r="J46" s="5"/>
      <c r="K46" s="5"/>
      <c r="L46" s="5"/>
      <c r="M46" s="5"/>
      <c r="N46" s="4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7:255" s="2" customFormat="1" ht="14.25">
      <c r="G47" s="5"/>
      <c r="H47" s="5"/>
      <c r="I47" s="5"/>
      <c r="J47" s="5"/>
      <c r="K47" s="5"/>
      <c r="L47" s="5"/>
      <c r="M47" s="5"/>
      <c r="N47" s="4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7:14" s="2" customFormat="1" ht="14.25">
      <c r="G48" s="5"/>
      <c r="H48" s="5"/>
      <c r="I48" s="5"/>
      <c r="J48" s="5"/>
      <c r="K48" s="5"/>
      <c r="L48" s="5"/>
      <c r="M48" s="5"/>
      <c r="N48" s="4"/>
    </row>
    <row r="49" spans="7:14" s="2" customFormat="1" ht="14.25">
      <c r="G49" s="5"/>
      <c r="H49" s="5"/>
      <c r="I49" s="5"/>
      <c r="J49" s="5"/>
      <c r="K49" s="5"/>
      <c r="L49" s="5"/>
      <c r="M49" s="5"/>
      <c r="N49" s="4"/>
    </row>
    <row r="50" spans="7:14" s="2" customFormat="1" ht="14.25">
      <c r="G50" s="5"/>
      <c r="H50" s="5"/>
      <c r="I50" s="5"/>
      <c r="J50" s="5"/>
      <c r="K50" s="5"/>
      <c r="L50" s="5"/>
      <c r="M50" s="5"/>
      <c r="N50" s="4"/>
    </row>
    <row r="51" spans="7:14" s="2" customFormat="1" ht="14.25">
      <c r="G51" s="5"/>
      <c r="H51" s="5"/>
      <c r="I51" s="5"/>
      <c r="J51" s="5"/>
      <c r="K51" s="5"/>
      <c r="L51" s="5"/>
      <c r="M51" s="5"/>
      <c r="N51" s="4"/>
    </row>
    <row r="52" spans="7:14" s="2" customFormat="1" ht="14.25">
      <c r="G52" s="5"/>
      <c r="H52" s="5"/>
      <c r="I52" s="5"/>
      <c r="J52" s="5"/>
      <c r="K52" s="5"/>
      <c r="L52" s="5"/>
      <c r="M52" s="5"/>
      <c r="N52" s="4"/>
    </row>
    <row r="53" spans="1:14" s="2" customFormat="1" ht="18">
      <c r="A53" s="59" t="s">
        <v>50</v>
      </c>
      <c r="G53" s="5"/>
      <c r="H53" s="5"/>
      <c r="I53" s="5"/>
      <c r="J53" s="5"/>
      <c r="K53" s="5"/>
      <c r="L53" s="5"/>
      <c r="M53" s="5"/>
      <c r="N53" s="4"/>
    </row>
    <row r="54" spans="2:14" s="2" customFormat="1" ht="15" customHeight="1">
      <c r="B54" s="60" t="s">
        <v>51</v>
      </c>
      <c r="C54" s="61" t="s">
        <v>52</v>
      </c>
      <c r="D54" s="61" t="s">
        <v>53</v>
      </c>
      <c r="E54" s="61" t="s">
        <v>54</v>
      </c>
      <c r="F54" s="62" t="s">
        <v>55</v>
      </c>
      <c r="G54" s="5"/>
      <c r="H54" s="5"/>
      <c r="I54" s="5"/>
      <c r="J54" s="5"/>
      <c r="K54" s="5"/>
      <c r="L54" s="5"/>
      <c r="M54" s="5"/>
      <c r="N54" s="4"/>
    </row>
    <row r="55" spans="2:14" s="2" customFormat="1" ht="15" customHeight="1">
      <c r="B55" s="63">
        <v>1</v>
      </c>
      <c r="C55" s="64" t="s">
        <v>56</v>
      </c>
      <c r="D55" s="65">
        <f>C27</f>
        <v>29.06382183710106</v>
      </c>
      <c r="E55" s="64" t="s">
        <v>57</v>
      </c>
      <c r="F55" s="66" t="s">
        <v>58</v>
      </c>
      <c r="G55" s="5"/>
      <c r="H55" s="5"/>
      <c r="I55" s="5"/>
      <c r="J55" s="5"/>
      <c r="K55" s="5"/>
      <c r="L55" s="5"/>
      <c r="M55" s="5"/>
      <c r="N55" s="4"/>
    </row>
    <row r="56" spans="2:14" s="2" customFormat="1" ht="15" customHeight="1">
      <c r="B56" s="63">
        <v>2</v>
      </c>
      <c r="C56" s="64" t="s">
        <v>59</v>
      </c>
      <c r="D56" s="65">
        <f>C26</f>
        <v>48.88714499999999</v>
      </c>
      <c r="E56" s="64" t="s">
        <v>57</v>
      </c>
      <c r="F56" s="66" t="s">
        <v>60</v>
      </c>
      <c r="G56" s="5"/>
      <c r="H56" s="5"/>
      <c r="I56" s="5"/>
      <c r="J56" s="5"/>
      <c r="K56" s="5"/>
      <c r="L56" s="5"/>
      <c r="M56" s="5"/>
      <c r="N56" s="4"/>
    </row>
    <row r="57" spans="2:14" s="2" customFormat="1" ht="15" customHeight="1">
      <c r="B57" s="63">
        <v>3</v>
      </c>
      <c r="C57" s="64" t="s">
        <v>61</v>
      </c>
      <c r="D57" s="67">
        <v>0.1</v>
      </c>
      <c r="E57" s="64" t="s">
        <v>57</v>
      </c>
      <c r="F57" s="66" t="s">
        <v>62</v>
      </c>
      <c r="G57" s="5"/>
      <c r="H57" s="5"/>
      <c r="I57" s="5"/>
      <c r="J57" s="5"/>
      <c r="K57" s="5"/>
      <c r="L57" s="5"/>
      <c r="M57" s="5"/>
      <c r="N57" s="4"/>
    </row>
    <row r="58" spans="2:14" s="2" customFormat="1" ht="15" customHeight="1">
      <c r="B58" s="63">
        <v>4</v>
      </c>
      <c r="C58" s="64" t="s">
        <v>63</v>
      </c>
      <c r="D58" s="67">
        <v>1</v>
      </c>
      <c r="E58" s="64" t="s">
        <v>57</v>
      </c>
      <c r="F58" s="66" t="s">
        <v>64</v>
      </c>
      <c r="G58" s="5"/>
      <c r="H58" s="5"/>
      <c r="I58" s="5"/>
      <c r="J58" s="5"/>
      <c r="K58" s="5"/>
      <c r="L58" s="5"/>
      <c r="M58" s="5"/>
      <c r="N58" s="4"/>
    </row>
    <row r="59" spans="2:14" s="2" customFormat="1" ht="15" customHeight="1">
      <c r="B59" s="63">
        <v>5</v>
      </c>
      <c r="C59" s="64" t="s">
        <v>65</v>
      </c>
      <c r="D59" s="67">
        <f>C12</f>
        <v>33</v>
      </c>
      <c r="E59" s="64" t="s">
        <v>66</v>
      </c>
      <c r="F59" s="66" t="s">
        <v>64</v>
      </c>
      <c r="G59" s="5"/>
      <c r="H59" s="5"/>
      <c r="I59" s="5"/>
      <c r="J59" s="5"/>
      <c r="K59" s="5"/>
      <c r="L59" s="5"/>
      <c r="M59" s="5"/>
      <c r="N59" s="4"/>
    </row>
    <row r="60" spans="2:14" s="2" customFormat="1" ht="15" customHeight="1">
      <c r="B60" s="63">
        <v>6</v>
      </c>
      <c r="C60" s="64" t="s">
        <v>67</v>
      </c>
      <c r="D60" s="65">
        <v>10</v>
      </c>
      <c r="E60" s="64" t="s">
        <v>68</v>
      </c>
      <c r="F60" s="66" t="s">
        <v>64</v>
      </c>
      <c r="G60" s="5"/>
      <c r="H60" s="5"/>
      <c r="I60" s="5"/>
      <c r="J60" s="5"/>
      <c r="K60" s="5"/>
      <c r="L60" s="5"/>
      <c r="M60" s="5"/>
      <c r="N60" s="4"/>
    </row>
    <row r="61" spans="2:14" s="2" customFormat="1" ht="15" customHeight="1">
      <c r="B61" s="63">
        <v>10</v>
      </c>
      <c r="C61" s="64" t="s">
        <v>69</v>
      </c>
      <c r="D61" s="67">
        <f>IF(C8&lt;4.5,"1K",D25)</f>
        <v>3.25</v>
      </c>
      <c r="E61" s="64" t="s">
        <v>70</v>
      </c>
      <c r="F61" s="68" t="s">
        <v>71</v>
      </c>
      <c r="G61" s="5"/>
      <c r="H61" s="5"/>
      <c r="I61" s="5"/>
      <c r="J61" s="5"/>
      <c r="K61" s="5"/>
      <c r="L61" s="5"/>
      <c r="M61" s="5"/>
      <c r="N61" s="4"/>
    </row>
    <row r="62" spans="2:14" s="2" customFormat="1" ht="15" customHeight="1">
      <c r="B62" s="63">
        <v>16</v>
      </c>
      <c r="C62" s="64" t="s">
        <v>72</v>
      </c>
      <c r="D62" s="65">
        <f>D21</f>
        <v>0</v>
      </c>
      <c r="E62" s="64" t="s">
        <v>73</v>
      </c>
      <c r="F62" s="68" t="s">
        <v>71</v>
      </c>
      <c r="G62" s="5"/>
      <c r="H62" s="5"/>
      <c r="I62" s="5"/>
      <c r="J62" s="5"/>
      <c r="K62" s="5"/>
      <c r="L62" s="5"/>
      <c r="M62" s="5"/>
      <c r="N62" s="4"/>
    </row>
    <row r="63" spans="2:14" s="2" customFormat="1" ht="15" customHeight="1">
      <c r="B63" s="63">
        <v>15</v>
      </c>
      <c r="C63" s="64" t="s">
        <v>74</v>
      </c>
      <c r="D63" s="67">
        <v>5.1</v>
      </c>
      <c r="E63" s="64" t="s">
        <v>70</v>
      </c>
      <c r="F63" s="68" t="s">
        <v>71</v>
      </c>
      <c r="G63" s="5"/>
      <c r="H63" s="5"/>
      <c r="I63" s="5"/>
      <c r="J63" s="5"/>
      <c r="K63" s="5"/>
      <c r="L63" s="5"/>
      <c r="M63" s="5"/>
      <c r="N63" s="4"/>
    </row>
    <row r="64" spans="2:14" s="2" customFormat="1" ht="15" customHeight="1">
      <c r="B64" s="63">
        <v>11</v>
      </c>
      <c r="C64" s="64" t="s">
        <v>75</v>
      </c>
      <c r="D64" s="69">
        <f>C21*2</f>
        <v>0.1</v>
      </c>
      <c r="E64" s="64" t="s">
        <v>73</v>
      </c>
      <c r="F64" s="68" t="s">
        <v>76</v>
      </c>
      <c r="G64" s="5"/>
      <c r="H64" s="5"/>
      <c r="I64" s="5"/>
      <c r="J64" s="5"/>
      <c r="K64" s="5"/>
      <c r="L64" s="5"/>
      <c r="M64" s="5"/>
      <c r="N64" s="4"/>
    </row>
    <row r="65" spans="2:14" s="2" customFormat="1" ht="15" customHeight="1">
      <c r="B65" s="63">
        <v>12</v>
      </c>
      <c r="C65" s="64" t="s">
        <v>77</v>
      </c>
      <c r="D65" s="69">
        <f>C18*3</f>
        <v>1.25</v>
      </c>
      <c r="E65" s="64" t="s">
        <v>73</v>
      </c>
      <c r="F65" s="68" t="s">
        <v>76</v>
      </c>
      <c r="G65" s="5"/>
      <c r="H65" s="5"/>
      <c r="I65" s="5"/>
      <c r="J65" s="5"/>
      <c r="K65" s="5"/>
      <c r="L65" s="5"/>
      <c r="M65" s="5"/>
      <c r="N65" s="4"/>
    </row>
    <row r="66" spans="2:14" s="2" customFormat="1" ht="15" customHeight="1">
      <c r="B66" s="63">
        <v>14</v>
      </c>
      <c r="C66" s="64" t="s">
        <v>78</v>
      </c>
      <c r="D66" s="67" t="str">
        <f>IF(C8&lt;4.5,G25,"NC")</f>
        <v>NC</v>
      </c>
      <c r="E66" s="64" t="s">
        <v>70</v>
      </c>
      <c r="F66" s="68" t="s">
        <v>79</v>
      </c>
      <c r="G66" s="5"/>
      <c r="H66" s="5"/>
      <c r="I66" s="5"/>
      <c r="J66" s="5"/>
      <c r="K66" s="5"/>
      <c r="L66" s="5"/>
      <c r="M66" s="5"/>
      <c r="N66" s="4"/>
    </row>
    <row r="67" spans="2:14" s="2" customFormat="1" ht="15" customHeight="1">
      <c r="B67" s="63">
        <v>14</v>
      </c>
      <c r="C67" s="64" t="s">
        <v>80</v>
      </c>
      <c r="D67" s="67">
        <f>C10/0.5</f>
        <v>72</v>
      </c>
      <c r="E67" s="64" t="s">
        <v>70</v>
      </c>
      <c r="F67" s="68" t="s">
        <v>79</v>
      </c>
      <c r="G67" s="5"/>
      <c r="H67" s="5"/>
      <c r="I67" s="5"/>
      <c r="J67" s="5"/>
      <c r="K67" s="5"/>
      <c r="L67" s="5"/>
      <c r="M67" s="5"/>
      <c r="N67" s="4"/>
    </row>
    <row r="68" spans="2:14" s="2" customFormat="1" ht="15" customHeight="1">
      <c r="B68" s="63">
        <v>17</v>
      </c>
      <c r="C68" s="64" t="s">
        <v>81</v>
      </c>
      <c r="D68" s="65" t="s">
        <v>82</v>
      </c>
      <c r="E68" s="64"/>
      <c r="F68" s="68"/>
      <c r="G68" s="5"/>
      <c r="H68" s="5"/>
      <c r="I68" s="5"/>
      <c r="J68" s="5"/>
      <c r="K68" s="5"/>
      <c r="L68" s="5"/>
      <c r="M68" s="5"/>
      <c r="N68" s="4"/>
    </row>
    <row r="69" spans="2:14" s="2" customFormat="1" ht="15" customHeight="1">
      <c r="B69" s="63">
        <v>18</v>
      </c>
      <c r="C69" s="64" t="s">
        <v>83</v>
      </c>
      <c r="D69" s="72" t="str">
        <f>IF(C8&lt;4.5,"SS110","NC")</f>
        <v>NC</v>
      </c>
      <c r="E69" s="64"/>
      <c r="F69" s="68" t="s">
        <v>84</v>
      </c>
      <c r="G69" s="5"/>
      <c r="H69" s="5"/>
      <c r="I69" s="5"/>
      <c r="J69" s="5"/>
      <c r="K69" s="5"/>
      <c r="L69" s="5"/>
      <c r="M69" s="5"/>
      <c r="N69" s="4"/>
    </row>
    <row r="70" spans="2:14" s="2" customFormat="1" ht="15" customHeight="1">
      <c r="B70" s="63">
        <v>19</v>
      </c>
      <c r="C70" s="64" t="s">
        <v>85</v>
      </c>
      <c r="D70" s="72" t="s">
        <v>86</v>
      </c>
      <c r="E70" s="64"/>
      <c r="F70" s="68" t="s">
        <v>84</v>
      </c>
      <c r="G70" s="5"/>
      <c r="H70" s="5"/>
      <c r="I70" s="5"/>
      <c r="J70" s="5"/>
      <c r="K70" s="5"/>
      <c r="L70" s="5"/>
      <c r="M70" s="5"/>
      <c r="N70" s="4"/>
    </row>
    <row r="71" spans="2:14" s="2" customFormat="1" ht="15" customHeight="1">
      <c r="B71" s="63">
        <v>20</v>
      </c>
      <c r="C71" s="64" t="s">
        <v>87</v>
      </c>
      <c r="D71" s="72" t="str">
        <f>I26</f>
        <v>SS560</v>
      </c>
      <c r="E71" s="64"/>
      <c r="F71" s="66" t="str">
        <f>IF(G22&lt;=5,"SMB","TO277或TO252")</f>
        <v>SMB</v>
      </c>
      <c r="G71" s="5"/>
      <c r="H71" s="5"/>
      <c r="I71" s="5"/>
      <c r="J71" s="5"/>
      <c r="K71" s="5"/>
      <c r="L71" s="5"/>
      <c r="M71" s="5"/>
      <c r="N71" s="4"/>
    </row>
    <row r="72" spans="2:14" s="2" customFormat="1" ht="15" customHeight="1">
      <c r="B72" s="63">
        <v>20</v>
      </c>
      <c r="C72" s="64" t="s">
        <v>88</v>
      </c>
      <c r="D72" s="72">
        <f>C10*1.2</f>
        <v>43.199999999999996</v>
      </c>
      <c r="E72" s="64"/>
      <c r="F72" s="66" t="s">
        <v>89</v>
      </c>
      <c r="G72" s="5"/>
      <c r="H72" s="5"/>
      <c r="I72" s="5"/>
      <c r="J72" s="5"/>
      <c r="K72" s="5"/>
      <c r="L72" s="5"/>
      <c r="M72" s="5"/>
      <c r="N72" s="4"/>
    </row>
    <row r="73" spans="2:14" s="2" customFormat="1" ht="15" customHeight="1">
      <c r="B73" s="63">
        <v>21</v>
      </c>
      <c r="C73" s="64" t="s">
        <v>90</v>
      </c>
      <c r="D73" s="64">
        <f>C16</f>
        <v>47</v>
      </c>
      <c r="E73" s="64" t="s">
        <v>91</v>
      </c>
      <c r="F73" s="66" t="str">
        <f>H3*1.2&amp;"A"</f>
        <v>3.62457957446808A</v>
      </c>
      <c r="G73" s="5"/>
      <c r="H73" s="5"/>
      <c r="I73" s="5"/>
      <c r="J73" s="5"/>
      <c r="K73" s="5"/>
      <c r="L73" s="5"/>
      <c r="M73" s="5"/>
      <c r="N73" s="4"/>
    </row>
    <row r="74" spans="2:14" s="2" customFormat="1" ht="15" customHeight="1">
      <c r="B74" s="63">
        <v>22</v>
      </c>
      <c r="C74" s="73" t="s">
        <v>92</v>
      </c>
      <c r="D74" s="64" t="str">
        <f>IF(AND(I24&lt;=60,I28&lt;20),"20N06/TO252",IF(AND(I24&lt;=60,I28&gt;=20,I28&lt;50),"50N06/TO252",IF(AND(I24&gt;60,I28&lt;20,I24&lt;=100),"15N10/TO252",IF(AND(I24&gt;60,I24&lt;=100,I28&gt;=20),"20N10/20A/100V/TO220",IF(AND(I24&lt;=60,I28&gt;=50),"75N06/75A/60V/TO220","15N20/15A/200V/TO220")))))</f>
        <v>20N06/TO252</v>
      </c>
      <c r="E74" s="64"/>
      <c r="F74" s="66" t="str">
        <f>D74</f>
        <v>20N06/TO252</v>
      </c>
      <c r="G74" s="5"/>
      <c r="H74" s="5"/>
      <c r="I74" s="5"/>
      <c r="J74" s="5"/>
      <c r="K74" s="5"/>
      <c r="L74" s="5"/>
      <c r="M74" s="5"/>
      <c r="N74" s="4"/>
    </row>
    <row r="75" spans="2:14" s="2" customFormat="1" ht="15" customHeight="1">
      <c r="B75" s="74">
        <v>23</v>
      </c>
      <c r="C75" s="75" t="s">
        <v>93</v>
      </c>
      <c r="D75" s="75" t="str">
        <f>IF(C8&lt;4.5,"OC6701B","OC6701/6701B")</f>
        <v>OC6701/6701B</v>
      </c>
      <c r="E75" s="76"/>
      <c r="F75" s="77" t="s">
        <v>94</v>
      </c>
      <c r="G75" s="5"/>
      <c r="H75" s="5"/>
      <c r="I75" s="5"/>
      <c r="J75" s="5"/>
      <c r="K75" s="5"/>
      <c r="L75" s="5"/>
      <c r="M75" s="5"/>
      <c r="N75" s="4"/>
    </row>
    <row r="76" spans="7:14" s="2" customFormat="1" ht="14.25">
      <c r="G76" s="5"/>
      <c r="H76" s="5"/>
      <c r="I76" s="5"/>
      <c r="J76" s="5"/>
      <c r="K76" s="5"/>
      <c r="L76" s="5"/>
      <c r="M76" s="5"/>
      <c r="N76" s="4"/>
    </row>
    <row r="77" spans="1:14" s="2" customFormat="1" ht="18">
      <c r="A77" s="59" t="s">
        <v>95</v>
      </c>
      <c r="B77" s="78"/>
      <c r="C77" s="78"/>
      <c r="D77" s="78"/>
      <c r="E77" s="78"/>
      <c r="F77" s="78"/>
      <c r="G77" s="5"/>
      <c r="H77" s="5"/>
      <c r="I77" s="5"/>
      <c r="J77" s="5"/>
      <c r="K77" s="5"/>
      <c r="L77" s="5"/>
      <c r="M77" s="5"/>
      <c r="N77" s="4"/>
    </row>
    <row r="78" spans="2:14" s="2" customFormat="1" ht="15">
      <c r="B78" s="60" t="s">
        <v>51</v>
      </c>
      <c r="C78" s="61" t="s">
        <v>52</v>
      </c>
      <c r="D78" s="61" t="s">
        <v>53</v>
      </c>
      <c r="E78" s="61" t="s">
        <v>54</v>
      </c>
      <c r="F78" s="62" t="s">
        <v>55</v>
      </c>
      <c r="G78" s="5"/>
      <c r="H78" s="5"/>
      <c r="I78" s="5"/>
      <c r="J78" s="5"/>
      <c r="K78" s="5"/>
      <c r="L78" s="5"/>
      <c r="M78" s="5"/>
      <c r="N78" s="4"/>
    </row>
    <row r="79" spans="2:14" s="2" customFormat="1" ht="19.5">
      <c r="B79" s="63">
        <v>1</v>
      </c>
      <c r="C79" s="64" t="s">
        <v>56</v>
      </c>
      <c r="D79" s="65">
        <f>D55</f>
        <v>29.06382183710106</v>
      </c>
      <c r="E79" s="64" t="s">
        <v>57</v>
      </c>
      <c r="F79" s="66" t="s">
        <v>58</v>
      </c>
      <c r="G79" s="5"/>
      <c r="H79" s="5"/>
      <c r="I79" s="5"/>
      <c r="J79" s="5"/>
      <c r="K79" s="5"/>
      <c r="L79" s="5"/>
      <c r="M79" s="5"/>
      <c r="N79" s="4"/>
    </row>
    <row r="80" spans="2:14" s="2" customFormat="1" ht="19.5">
      <c r="B80" s="63">
        <v>2</v>
      </c>
      <c r="C80" s="64" t="s">
        <v>59</v>
      </c>
      <c r="D80" s="65">
        <f>D56</f>
        <v>48.88714499999999</v>
      </c>
      <c r="E80" s="64" t="s">
        <v>57</v>
      </c>
      <c r="F80" s="66" t="s">
        <v>60</v>
      </c>
      <c r="G80" s="5"/>
      <c r="H80" s="5"/>
      <c r="I80" s="5"/>
      <c r="J80" s="5"/>
      <c r="K80" s="5"/>
      <c r="L80" s="5"/>
      <c r="M80" s="5"/>
      <c r="N80" s="4"/>
    </row>
    <row r="81" spans="2:14" s="2" customFormat="1" ht="19.5">
      <c r="B81" s="63">
        <v>3</v>
      </c>
      <c r="C81" s="64" t="s">
        <v>61</v>
      </c>
      <c r="D81" s="67">
        <v>0.1</v>
      </c>
      <c r="E81" s="64" t="s">
        <v>57</v>
      </c>
      <c r="F81" s="66" t="s">
        <v>62</v>
      </c>
      <c r="G81" s="5"/>
      <c r="H81" s="5"/>
      <c r="I81" s="5"/>
      <c r="J81" s="5"/>
      <c r="K81" s="5"/>
      <c r="L81" s="5"/>
      <c r="M81" s="5"/>
      <c r="N81" s="4"/>
    </row>
    <row r="82" spans="2:14" s="2" customFormat="1" ht="16.5">
      <c r="B82" s="63">
        <v>4</v>
      </c>
      <c r="C82" s="64" t="s">
        <v>63</v>
      </c>
      <c r="D82" s="67">
        <v>1</v>
      </c>
      <c r="E82" s="64" t="s">
        <v>57</v>
      </c>
      <c r="F82" s="66" t="s">
        <v>64</v>
      </c>
      <c r="G82" s="5"/>
      <c r="H82" s="5"/>
      <c r="I82" s="5"/>
      <c r="J82" s="5"/>
      <c r="K82" s="5"/>
      <c r="L82" s="5"/>
      <c r="M82" s="5"/>
      <c r="N82" s="4"/>
    </row>
    <row r="83" spans="2:14" s="2" customFormat="1" ht="16.5">
      <c r="B83" s="63">
        <v>5</v>
      </c>
      <c r="C83" s="64" t="s">
        <v>65</v>
      </c>
      <c r="D83" s="67">
        <f>D59</f>
        <v>33</v>
      </c>
      <c r="E83" s="64" t="s">
        <v>66</v>
      </c>
      <c r="F83" s="66" t="s">
        <v>64</v>
      </c>
      <c r="G83" s="5"/>
      <c r="H83" s="5"/>
      <c r="I83" s="5"/>
      <c r="J83" s="5"/>
      <c r="K83" s="5"/>
      <c r="L83" s="5"/>
      <c r="M83" s="5"/>
      <c r="N83" s="4"/>
    </row>
    <row r="84" spans="2:14" s="2" customFormat="1" ht="16.5">
      <c r="B84" s="63">
        <v>6</v>
      </c>
      <c r="C84" s="64" t="s">
        <v>67</v>
      </c>
      <c r="D84" s="65">
        <v>10</v>
      </c>
      <c r="E84" s="64" t="s">
        <v>68</v>
      </c>
      <c r="F84" s="66" t="s">
        <v>64</v>
      </c>
      <c r="G84" s="5"/>
      <c r="H84" s="5"/>
      <c r="I84" s="5"/>
      <c r="J84" s="5"/>
      <c r="K84" s="5"/>
      <c r="L84" s="5"/>
      <c r="M84" s="5"/>
      <c r="N84" s="4"/>
    </row>
    <row r="85" spans="2:14" s="2" customFormat="1" ht="16.5">
      <c r="B85" s="63">
        <v>10</v>
      </c>
      <c r="C85" s="64" t="s">
        <v>69</v>
      </c>
      <c r="D85" s="67">
        <f>D61</f>
        <v>3.25</v>
      </c>
      <c r="E85" s="64" t="s">
        <v>70</v>
      </c>
      <c r="F85" s="68" t="s">
        <v>71</v>
      </c>
      <c r="G85" s="5"/>
      <c r="H85" s="5"/>
      <c r="I85" s="5"/>
      <c r="J85" s="5"/>
      <c r="K85" s="5"/>
      <c r="L85" s="5"/>
      <c r="M85" s="5"/>
      <c r="N85" s="4"/>
    </row>
    <row r="86" spans="2:14" s="2" customFormat="1" ht="16.5">
      <c r="B86" s="63">
        <v>16</v>
      </c>
      <c r="C86" s="64" t="s">
        <v>72</v>
      </c>
      <c r="D86" s="65">
        <f>D62</f>
        <v>0</v>
      </c>
      <c r="E86" s="64" t="s">
        <v>73</v>
      </c>
      <c r="F86" s="68" t="s">
        <v>71</v>
      </c>
      <c r="G86" s="5"/>
      <c r="H86" s="5"/>
      <c r="I86" s="5"/>
      <c r="J86" s="5"/>
      <c r="K86" s="5"/>
      <c r="L86" s="5"/>
      <c r="M86" s="5"/>
      <c r="N86" s="4"/>
    </row>
    <row r="87" spans="2:14" s="2" customFormat="1" ht="16.5">
      <c r="B87" s="63">
        <v>15</v>
      </c>
      <c r="C87" s="64" t="s">
        <v>74</v>
      </c>
      <c r="D87" s="67">
        <v>5.1</v>
      </c>
      <c r="E87" s="64" t="s">
        <v>70</v>
      </c>
      <c r="F87" s="68" t="s">
        <v>71</v>
      </c>
      <c r="G87" s="5"/>
      <c r="H87" s="5"/>
      <c r="I87" s="5"/>
      <c r="J87" s="5"/>
      <c r="K87" s="5"/>
      <c r="L87" s="5"/>
      <c r="M87" s="5"/>
      <c r="N87" s="4"/>
    </row>
    <row r="88" spans="2:14" s="2" customFormat="1" ht="16.5">
      <c r="B88" s="63">
        <v>11</v>
      </c>
      <c r="C88" s="64" t="s">
        <v>75</v>
      </c>
      <c r="D88" s="69">
        <f>D64</f>
        <v>0.1</v>
      </c>
      <c r="E88" s="64" t="s">
        <v>73</v>
      </c>
      <c r="F88" s="68" t="s">
        <v>76</v>
      </c>
      <c r="G88" s="5"/>
      <c r="H88" s="5"/>
      <c r="I88" s="5"/>
      <c r="J88" s="5"/>
      <c r="K88" s="5"/>
      <c r="L88" s="5"/>
      <c r="M88" s="5"/>
      <c r="N88" s="4"/>
    </row>
    <row r="89" spans="2:14" s="2" customFormat="1" ht="16.5">
      <c r="B89" s="63">
        <v>12</v>
      </c>
      <c r="C89" s="64" t="s">
        <v>77</v>
      </c>
      <c r="D89" s="69">
        <f>D65</f>
        <v>1.25</v>
      </c>
      <c r="E89" s="64" t="s">
        <v>73</v>
      </c>
      <c r="F89" s="68" t="s">
        <v>76</v>
      </c>
      <c r="G89" s="5"/>
      <c r="H89" s="5"/>
      <c r="I89" s="5"/>
      <c r="J89" s="5"/>
      <c r="K89" s="5"/>
      <c r="L89" s="5"/>
      <c r="M89" s="5"/>
      <c r="N89" s="4"/>
    </row>
    <row r="90" spans="2:14" s="2" customFormat="1" ht="16.5">
      <c r="B90" s="63">
        <v>14</v>
      </c>
      <c r="C90" s="64" t="s">
        <v>78</v>
      </c>
      <c r="D90" s="67" t="str">
        <f>D66</f>
        <v>NC</v>
      </c>
      <c r="E90" s="64" t="s">
        <v>70</v>
      </c>
      <c r="F90" s="68" t="s">
        <v>79</v>
      </c>
      <c r="G90" s="5"/>
      <c r="H90" s="5"/>
      <c r="I90" s="5"/>
      <c r="J90" s="5"/>
      <c r="K90" s="5"/>
      <c r="L90" s="5"/>
      <c r="M90" s="5"/>
      <c r="N90" s="4"/>
    </row>
    <row r="91" spans="2:14" s="2" customFormat="1" ht="16.5">
      <c r="B91" s="63">
        <v>14</v>
      </c>
      <c r="C91" s="64" t="s">
        <v>80</v>
      </c>
      <c r="D91" s="67">
        <f>D67</f>
        <v>72</v>
      </c>
      <c r="E91" s="64" t="s">
        <v>70</v>
      </c>
      <c r="F91" s="68" t="s">
        <v>79</v>
      </c>
      <c r="G91" s="5"/>
      <c r="H91" s="5"/>
      <c r="I91" s="5"/>
      <c r="J91" s="5"/>
      <c r="K91" s="5"/>
      <c r="L91" s="5"/>
      <c r="M91" s="5"/>
      <c r="N91" s="4"/>
    </row>
    <row r="92" spans="2:14" s="2" customFormat="1" ht="16.5">
      <c r="B92" s="63">
        <v>17</v>
      </c>
      <c r="C92" s="64" t="s">
        <v>81</v>
      </c>
      <c r="D92" s="65">
        <v>0</v>
      </c>
      <c r="E92" s="64" t="s">
        <v>73</v>
      </c>
      <c r="F92" s="68" t="s">
        <v>71</v>
      </c>
      <c r="G92" s="5"/>
      <c r="H92" s="5"/>
      <c r="I92" s="5"/>
      <c r="J92" s="5"/>
      <c r="K92" s="5"/>
      <c r="L92" s="5"/>
      <c r="M92" s="5"/>
      <c r="N92" s="4"/>
    </row>
    <row r="93" spans="2:14" s="2" customFormat="1" ht="16.5">
      <c r="B93" s="63">
        <v>18</v>
      </c>
      <c r="C93" s="64" t="s">
        <v>83</v>
      </c>
      <c r="D93" s="72" t="str">
        <f>D69</f>
        <v>NC</v>
      </c>
      <c r="E93" s="64"/>
      <c r="F93" s="68" t="s">
        <v>84</v>
      </c>
      <c r="G93" s="5"/>
      <c r="H93" s="5"/>
      <c r="I93" s="5"/>
      <c r="J93" s="5"/>
      <c r="K93" s="5"/>
      <c r="L93" s="5"/>
      <c r="M93" s="5"/>
      <c r="N93" s="4"/>
    </row>
    <row r="94" spans="2:14" s="2" customFormat="1" ht="16.5">
      <c r="B94" s="63">
        <v>19</v>
      </c>
      <c r="C94" s="64" t="s">
        <v>85</v>
      </c>
      <c r="D94" s="72" t="str">
        <f>D70</f>
        <v>M7</v>
      </c>
      <c r="E94" s="64"/>
      <c r="F94" s="68" t="s">
        <v>84</v>
      </c>
      <c r="G94" s="5"/>
      <c r="H94" s="5"/>
      <c r="I94" s="5"/>
      <c r="J94" s="5"/>
      <c r="K94" s="5"/>
      <c r="L94" s="5"/>
      <c r="M94" s="5"/>
      <c r="N94" s="4"/>
    </row>
    <row r="95" spans="2:14" s="2" customFormat="1" ht="16.5">
      <c r="B95" s="63">
        <v>20</v>
      </c>
      <c r="C95" s="64" t="s">
        <v>87</v>
      </c>
      <c r="D95" s="72" t="str">
        <f>D71</f>
        <v>SS560</v>
      </c>
      <c r="E95" s="64"/>
      <c r="F95" s="66" t="str">
        <f>IF(G45&lt;=5,"SMB","TO277或TO252")</f>
        <v>SMB</v>
      </c>
      <c r="G95" s="5"/>
      <c r="H95" s="5"/>
      <c r="I95" s="5"/>
      <c r="J95" s="5"/>
      <c r="K95" s="5"/>
      <c r="L95" s="5"/>
      <c r="M95" s="5"/>
      <c r="N95" s="4"/>
    </row>
    <row r="96" spans="2:14" s="2" customFormat="1" ht="16.5">
      <c r="B96" s="63">
        <v>20</v>
      </c>
      <c r="C96" s="64" t="s">
        <v>88</v>
      </c>
      <c r="D96" s="72">
        <f>D72</f>
        <v>43.199999999999996</v>
      </c>
      <c r="E96" s="64"/>
      <c r="F96" s="66" t="s">
        <v>89</v>
      </c>
      <c r="G96" s="5"/>
      <c r="H96" s="5"/>
      <c r="I96" s="5"/>
      <c r="J96" s="5"/>
      <c r="K96" s="5"/>
      <c r="L96" s="5"/>
      <c r="M96" s="5"/>
      <c r="N96" s="4"/>
    </row>
    <row r="97" spans="2:14" s="2" customFormat="1" ht="16.5">
      <c r="B97" s="63">
        <v>21</v>
      </c>
      <c r="C97" s="64" t="s">
        <v>90</v>
      </c>
      <c r="D97" s="64">
        <f>D73</f>
        <v>47</v>
      </c>
      <c r="E97" s="64" t="s">
        <v>91</v>
      </c>
      <c r="F97" s="66" t="str">
        <f>F73</f>
        <v>3.62457957446808A</v>
      </c>
      <c r="G97" s="5"/>
      <c r="H97" s="5"/>
      <c r="I97" s="5"/>
      <c r="J97" s="5"/>
      <c r="K97" s="5"/>
      <c r="L97" s="5"/>
      <c r="M97" s="5"/>
      <c r="N97" s="4"/>
    </row>
    <row r="98" spans="2:14" s="2" customFormat="1" ht="16.5">
      <c r="B98" s="63">
        <v>22</v>
      </c>
      <c r="C98" s="73" t="s">
        <v>92</v>
      </c>
      <c r="D98" s="64" t="s">
        <v>82</v>
      </c>
      <c r="E98" s="64"/>
      <c r="F98" s="66" t="str">
        <f>D98</f>
        <v>NC</v>
      </c>
      <c r="G98" s="5"/>
      <c r="H98" s="5"/>
      <c r="I98" s="5"/>
      <c r="J98" s="5"/>
      <c r="K98" s="5"/>
      <c r="L98" s="5"/>
      <c r="M98" s="5"/>
      <c r="N98" s="4"/>
    </row>
    <row r="99" spans="2:14" s="2" customFormat="1" ht="16.5">
      <c r="B99" s="74">
        <v>23</v>
      </c>
      <c r="C99" s="75" t="s">
        <v>93</v>
      </c>
      <c r="D99" s="79" t="str">
        <f>IF(AND(G23&lt;=2.2,D72&lt;=60),"OC6700/6700B",IF(AND(G23&lt;=1.2,D72&lt;=100,D72&gt;60),"OC6702/6702B","电流超内置IC，改用OC6701"))</f>
        <v>电流超内置IC，改用OC6701</v>
      </c>
      <c r="E99" s="80"/>
      <c r="F99" s="77" t="s">
        <v>96</v>
      </c>
      <c r="G99" s="5"/>
      <c r="H99" s="5"/>
      <c r="I99" s="5"/>
      <c r="J99" s="5"/>
      <c r="K99" s="5"/>
      <c r="L99" s="5"/>
      <c r="M99" s="5"/>
      <c r="N99" s="4"/>
    </row>
    <row r="100" spans="7:14" s="2" customFormat="1" ht="14.25">
      <c r="G100" s="5"/>
      <c r="H100" s="5"/>
      <c r="I100" s="5"/>
      <c r="J100" s="5"/>
      <c r="K100" s="5"/>
      <c r="L100" s="5"/>
      <c r="M100" s="5"/>
      <c r="N100" s="4"/>
    </row>
    <row r="101" spans="7:14" s="2" customFormat="1" ht="14.25">
      <c r="G101" s="5"/>
      <c r="H101" s="5"/>
      <c r="I101" s="5"/>
      <c r="J101" s="5"/>
      <c r="K101" s="5"/>
      <c r="L101" s="5"/>
      <c r="M101" s="5"/>
      <c r="N101" s="4"/>
    </row>
    <row r="102" spans="7:14" s="2" customFormat="1" ht="14.25">
      <c r="G102" s="5"/>
      <c r="H102" s="5"/>
      <c r="I102" s="5"/>
      <c r="J102" s="5"/>
      <c r="K102" s="5"/>
      <c r="L102" s="5"/>
      <c r="M102" s="5"/>
      <c r="N102" s="4"/>
    </row>
    <row r="103" spans="7:14" s="2" customFormat="1" ht="14.25">
      <c r="G103" s="5"/>
      <c r="H103" s="5"/>
      <c r="I103" s="5"/>
      <c r="J103" s="5"/>
      <c r="K103" s="5"/>
      <c r="L103" s="5"/>
      <c r="M103" s="5"/>
      <c r="N103" s="4"/>
    </row>
    <row r="104" spans="7:14" s="2" customFormat="1" ht="14.25">
      <c r="G104" s="5"/>
      <c r="H104" s="5"/>
      <c r="I104" s="5"/>
      <c r="J104" s="5"/>
      <c r="K104" s="5"/>
      <c r="L104" s="5"/>
      <c r="M104" s="5"/>
      <c r="N104" s="4"/>
    </row>
    <row r="105" spans="7:14" s="2" customFormat="1" ht="14.25">
      <c r="G105" s="5"/>
      <c r="H105" s="5"/>
      <c r="I105" s="5"/>
      <c r="J105" s="5"/>
      <c r="K105" s="5"/>
      <c r="L105" s="5"/>
      <c r="M105" s="5"/>
      <c r="N105" s="4"/>
    </row>
    <row r="106" spans="7:14" s="2" customFormat="1" ht="14.25">
      <c r="G106" s="5"/>
      <c r="H106" s="5"/>
      <c r="I106" s="5"/>
      <c r="J106" s="5"/>
      <c r="K106" s="5"/>
      <c r="L106" s="5"/>
      <c r="M106" s="5"/>
      <c r="N106" s="4"/>
    </row>
    <row r="107" spans="7:14" s="2" customFormat="1" ht="14.25">
      <c r="G107" s="5"/>
      <c r="H107" s="5"/>
      <c r="I107" s="5"/>
      <c r="J107" s="5"/>
      <c r="K107" s="5"/>
      <c r="L107" s="5"/>
      <c r="M107" s="5"/>
      <c r="N107" s="4"/>
    </row>
    <row r="108" spans="7:14" s="2" customFormat="1" ht="14.25">
      <c r="G108" s="5"/>
      <c r="H108" s="5"/>
      <c r="I108" s="5"/>
      <c r="J108" s="5"/>
      <c r="K108" s="5"/>
      <c r="L108" s="5"/>
      <c r="M108" s="5"/>
      <c r="N108" s="4"/>
    </row>
    <row r="109" spans="7:14" s="2" customFormat="1" ht="14.25">
      <c r="G109" s="5"/>
      <c r="H109" s="5"/>
      <c r="I109" s="5"/>
      <c r="J109" s="5"/>
      <c r="K109" s="5"/>
      <c r="L109" s="5"/>
      <c r="M109" s="5"/>
      <c r="N109" s="4"/>
    </row>
    <row r="110" spans="7:14" s="2" customFormat="1" ht="14.25">
      <c r="G110" s="5"/>
      <c r="H110" s="5"/>
      <c r="I110" s="5"/>
      <c r="J110" s="5"/>
      <c r="K110" s="5"/>
      <c r="L110" s="5"/>
      <c r="M110" s="5"/>
      <c r="N110" s="4"/>
    </row>
    <row r="111" spans="7:14" s="2" customFormat="1" ht="14.25">
      <c r="G111" s="5"/>
      <c r="H111" s="5"/>
      <c r="I111" s="5"/>
      <c r="J111" s="5"/>
      <c r="K111" s="5"/>
      <c r="L111" s="5"/>
      <c r="M111" s="5"/>
      <c r="N111" s="4"/>
    </row>
    <row r="112" spans="7:14" s="2" customFormat="1" ht="14.25">
      <c r="G112" s="5"/>
      <c r="H112" s="5"/>
      <c r="I112" s="5"/>
      <c r="J112" s="5"/>
      <c r="K112" s="5"/>
      <c r="L112" s="5"/>
      <c r="M112" s="5"/>
      <c r="N112" s="4"/>
    </row>
    <row r="113" spans="7:14" s="2" customFormat="1" ht="14.25">
      <c r="G113" s="5"/>
      <c r="H113" s="5"/>
      <c r="I113" s="5"/>
      <c r="J113" s="5"/>
      <c r="K113" s="5"/>
      <c r="L113" s="5"/>
      <c r="M113" s="5"/>
      <c r="N113" s="4"/>
    </row>
    <row r="114" spans="7:14" s="2" customFormat="1" ht="14.25">
      <c r="G114" s="5"/>
      <c r="H114" s="5"/>
      <c r="I114" s="5"/>
      <c r="J114" s="5"/>
      <c r="K114" s="5"/>
      <c r="L114" s="5"/>
      <c r="M114" s="5"/>
      <c r="N114" s="4"/>
    </row>
    <row r="115" spans="7:14" s="2" customFormat="1" ht="14.25">
      <c r="G115" s="5"/>
      <c r="H115" s="5"/>
      <c r="I115" s="5"/>
      <c r="J115" s="5"/>
      <c r="K115" s="5"/>
      <c r="L115" s="5"/>
      <c r="M115" s="5"/>
      <c r="N115" s="4"/>
    </row>
    <row r="116" spans="7:14" s="2" customFormat="1" ht="14.25">
      <c r="G116" s="5"/>
      <c r="H116" s="5"/>
      <c r="I116" s="5"/>
      <c r="J116" s="5"/>
      <c r="K116" s="5"/>
      <c r="L116" s="5"/>
      <c r="M116" s="5"/>
      <c r="N116" s="4"/>
    </row>
    <row r="117" spans="7:14" s="2" customFormat="1" ht="14.25">
      <c r="G117" s="5"/>
      <c r="H117" s="5"/>
      <c r="I117" s="5"/>
      <c r="J117" s="5"/>
      <c r="K117" s="5"/>
      <c r="L117" s="5"/>
      <c r="M117" s="5"/>
      <c r="N117" s="4"/>
    </row>
    <row r="118" spans="7:14" s="2" customFormat="1" ht="14.25">
      <c r="G118" s="5"/>
      <c r="H118" s="5"/>
      <c r="I118" s="5"/>
      <c r="J118" s="5"/>
      <c r="K118" s="5"/>
      <c r="L118" s="5"/>
      <c r="M118" s="5"/>
      <c r="N118" s="4"/>
    </row>
    <row r="119" spans="7:14" s="2" customFormat="1" ht="14.25">
      <c r="G119" s="5"/>
      <c r="H119" s="5"/>
      <c r="I119" s="5"/>
      <c r="J119" s="5"/>
      <c r="K119" s="5"/>
      <c r="L119" s="5"/>
      <c r="M119" s="5"/>
      <c r="N119" s="4"/>
    </row>
    <row r="120" spans="7:14" s="2" customFormat="1" ht="14.25">
      <c r="G120" s="5"/>
      <c r="H120" s="5"/>
      <c r="I120" s="5"/>
      <c r="J120" s="5"/>
      <c r="K120" s="5"/>
      <c r="L120" s="5"/>
      <c r="M120" s="5"/>
      <c r="N120" s="4"/>
    </row>
    <row r="121" spans="7:14" s="2" customFormat="1" ht="14.25">
      <c r="G121" s="5"/>
      <c r="H121" s="5"/>
      <c r="I121" s="5"/>
      <c r="J121" s="5"/>
      <c r="K121" s="5"/>
      <c r="L121" s="5"/>
      <c r="M121" s="5"/>
      <c r="N121" s="4"/>
    </row>
    <row r="122" spans="7:14" s="2" customFormat="1" ht="14.25">
      <c r="G122" s="5"/>
      <c r="H122" s="5"/>
      <c r="I122" s="5"/>
      <c r="J122" s="5"/>
      <c r="K122" s="5"/>
      <c r="L122" s="5"/>
      <c r="M122" s="5"/>
      <c r="N122" s="4"/>
    </row>
    <row r="123" spans="7:14" s="2" customFormat="1" ht="14.25">
      <c r="G123" s="5"/>
      <c r="H123" s="5"/>
      <c r="I123" s="5"/>
      <c r="J123" s="5"/>
      <c r="K123" s="5"/>
      <c r="L123" s="5"/>
      <c r="M123" s="5"/>
      <c r="N123" s="4"/>
    </row>
    <row r="124" spans="7:14" s="2" customFormat="1" ht="14.25">
      <c r="G124" s="5"/>
      <c r="H124" s="5"/>
      <c r="I124" s="5"/>
      <c r="J124" s="5"/>
      <c r="K124" s="5"/>
      <c r="L124" s="5"/>
      <c r="M124" s="5"/>
      <c r="N124" s="4"/>
    </row>
    <row r="125" spans="7:14" s="2" customFormat="1" ht="14.25">
      <c r="G125" s="5"/>
      <c r="H125" s="5"/>
      <c r="I125" s="5"/>
      <c r="J125" s="5"/>
      <c r="K125" s="5"/>
      <c r="L125" s="5"/>
      <c r="M125" s="5"/>
      <c r="N125" s="4"/>
    </row>
    <row r="126" spans="7:14" s="2" customFormat="1" ht="14.25">
      <c r="G126" s="5"/>
      <c r="H126" s="5"/>
      <c r="I126" s="5"/>
      <c r="J126" s="5"/>
      <c r="K126" s="5"/>
      <c r="L126" s="5"/>
      <c r="M126" s="5"/>
      <c r="N126" s="4"/>
    </row>
    <row r="127" spans="7:14" s="2" customFormat="1" ht="14.25">
      <c r="G127" s="5"/>
      <c r="H127" s="5"/>
      <c r="I127" s="5"/>
      <c r="J127" s="5"/>
      <c r="K127" s="5"/>
      <c r="L127" s="5"/>
      <c r="M127" s="5"/>
      <c r="N127" s="4"/>
    </row>
    <row r="128" spans="7:14" s="2" customFormat="1" ht="14.25">
      <c r="G128" s="5"/>
      <c r="H128" s="5"/>
      <c r="I128" s="5"/>
      <c r="J128" s="5"/>
      <c r="K128" s="5"/>
      <c r="L128" s="5"/>
      <c r="M128" s="5"/>
      <c r="N128" s="4"/>
    </row>
    <row r="129" spans="7:14" s="2" customFormat="1" ht="14.25">
      <c r="G129" s="5"/>
      <c r="H129" s="5"/>
      <c r="I129" s="5"/>
      <c r="J129" s="5"/>
      <c r="K129" s="5"/>
      <c r="L129" s="5"/>
      <c r="M129" s="5"/>
      <c r="N129" s="4"/>
    </row>
    <row r="130" spans="7:14" s="2" customFormat="1" ht="14.25">
      <c r="G130" s="5"/>
      <c r="H130" s="5"/>
      <c r="I130" s="5"/>
      <c r="J130" s="5"/>
      <c r="K130" s="5"/>
      <c r="L130" s="5"/>
      <c r="M130" s="5"/>
      <c r="N130" s="4"/>
    </row>
    <row r="131" spans="7:14" s="2" customFormat="1" ht="14.25">
      <c r="G131" s="5"/>
      <c r="H131" s="5"/>
      <c r="I131" s="5"/>
      <c r="J131" s="5"/>
      <c r="K131" s="5"/>
      <c r="L131" s="5"/>
      <c r="M131" s="5"/>
      <c r="N131" s="4"/>
    </row>
    <row r="132" spans="7:14" s="2" customFormat="1" ht="14.25">
      <c r="G132" s="5"/>
      <c r="H132" s="5"/>
      <c r="I132" s="5"/>
      <c r="J132" s="5"/>
      <c r="K132" s="5"/>
      <c r="L132" s="5"/>
      <c r="M132" s="5"/>
      <c r="N132" s="4"/>
    </row>
    <row r="133" spans="7:14" s="2" customFormat="1" ht="14.25">
      <c r="G133" s="5"/>
      <c r="H133" s="5"/>
      <c r="I133" s="5"/>
      <c r="J133" s="5"/>
      <c r="K133" s="5"/>
      <c r="L133" s="5"/>
      <c r="M133" s="5"/>
      <c r="N133" s="4"/>
    </row>
    <row r="134" spans="7:14" s="2" customFormat="1" ht="14.25">
      <c r="G134" s="5"/>
      <c r="H134" s="5"/>
      <c r="I134" s="5"/>
      <c r="J134" s="5"/>
      <c r="K134" s="5"/>
      <c r="L134" s="5"/>
      <c r="M134" s="5"/>
      <c r="N134" s="4"/>
    </row>
    <row r="135" spans="7:14" s="2" customFormat="1" ht="14.25">
      <c r="G135" s="5"/>
      <c r="H135" s="5"/>
      <c r="I135" s="5"/>
      <c r="J135" s="5"/>
      <c r="K135" s="5"/>
      <c r="L135" s="5"/>
      <c r="M135" s="5"/>
      <c r="N135" s="4"/>
    </row>
    <row r="136" spans="7:14" s="2" customFormat="1" ht="14.25">
      <c r="G136" s="5"/>
      <c r="H136" s="5"/>
      <c r="I136" s="5"/>
      <c r="J136" s="5"/>
      <c r="K136" s="5"/>
      <c r="L136" s="5"/>
      <c r="M136" s="5"/>
      <c r="N136" s="4"/>
    </row>
    <row r="137" spans="7:14" s="2" customFormat="1" ht="14.25">
      <c r="G137" s="5"/>
      <c r="H137" s="5"/>
      <c r="I137" s="5"/>
      <c r="J137" s="5"/>
      <c r="K137" s="5"/>
      <c r="L137" s="5"/>
      <c r="M137" s="5"/>
      <c r="N137" s="4"/>
    </row>
    <row r="138" spans="7:14" s="2" customFormat="1" ht="14.25">
      <c r="G138" s="5"/>
      <c r="H138" s="5"/>
      <c r="I138" s="5"/>
      <c r="J138" s="5"/>
      <c r="K138" s="5"/>
      <c r="L138" s="5"/>
      <c r="M138" s="5"/>
      <c r="N138" s="4"/>
    </row>
    <row r="139" spans="7:14" s="2" customFormat="1" ht="14.25">
      <c r="G139" s="5"/>
      <c r="H139" s="5"/>
      <c r="I139" s="5"/>
      <c r="J139" s="5"/>
      <c r="K139" s="5"/>
      <c r="L139" s="5"/>
      <c r="M139" s="5"/>
      <c r="N139" s="4"/>
    </row>
    <row r="140" spans="7:14" s="2" customFormat="1" ht="14.25">
      <c r="G140" s="5"/>
      <c r="H140" s="5"/>
      <c r="I140" s="5"/>
      <c r="J140" s="5"/>
      <c r="K140" s="5"/>
      <c r="L140" s="5"/>
      <c r="M140" s="5"/>
      <c r="N140" s="4"/>
    </row>
    <row r="141" spans="7:14" s="2" customFormat="1" ht="14.25">
      <c r="G141" s="5"/>
      <c r="H141" s="5"/>
      <c r="I141" s="5"/>
      <c r="J141" s="5"/>
      <c r="K141" s="5"/>
      <c r="L141" s="5"/>
      <c r="M141" s="5"/>
      <c r="N141" s="4"/>
    </row>
    <row r="142" spans="7:14" s="2" customFormat="1" ht="14.25">
      <c r="G142" s="5"/>
      <c r="H142" s="5"/>
      <c r="I142" s="5"/>
      <c r="J142" s="5"/>
      <c r="K142" s="5"/>
      <c r="L142" s="5"/>
      <c r="M142" s="5"/>
      <c r="N142" s="4"/>
    </row>
    <row r="143" spans="7:14" s="2" customFormat="1" ht="14.25">
      <c r="G143" s="5"/>
      <c r="H143" s="5"/>
      <c r="I143" s="5"/>
      <c r="J143" s="5"/>
      <c r="K143" s="5"/>
      <c r="L143" s="5"/>
      <c r="M143" s="5"/>
      <c r="N143" s="4"/>
    </row>
    <row r="144" spans="7:14" s="2" customFormat="1" ht="14.25">
      <c r="G144" s="5"/>
      <c r="H144" s="5"/>
      <c r="I144" s="5"/>
      <c r="J144" s="5"/>
      <c r="K144" s="5"/>
      <c r="L144" s="5"/>
      <c r="M144" s="5"/>
      <c r="N144" s="4"/>
    </row>
    <row r="145" spans="7:14" s="2" customFormat="1" ht="14.25">
      <c r="G145" s="5"/>
      <c r="H145" s="5"/>
      <c r="I145" s="5"/>
      <c r="J145" s="5"/>
      <c r="K145" s="5"/>
      <c r="L145" s="5"/>
      <c r="M145" s="5"/>
      <c r="N145" s="4"/>
    </row>
    <row r="146" spans="7:14" s="2" customFormat="1" ht="14.25">
      <c r="G146" s="5"/>
      <c r="H146" s="5"/>
      <c r="I146" s="5"/>
      <c r="J146" s="5"/>
      <c r="K146" s="5"/>
      <c r="L146" s="5"/>
      <c r="M146" s="5"/>
      <c r="N146" s="4"/>
    </row>
    <row r="147" spans="7:14" s="2" customFormat="1" ht="14.25">
      <c r="G147" s="5"/>
      <c r="H147" s="5"/>
      <c r="I147" s="5"/>
      <c r="J147" s="5"/>
      <c r="K147" s="5"/>
      <c r="L147" s="5"/>
      <c r="M147" s="5"/>
      <c r="N147" s="4"/>
    </row>
    <row r="148" spans="7:14" s="2" customFormat="1" ht="14.25">
      <c r="G148" s="5"/>
      <c r="H148" s="5"/>
      <c r="I148" s="5"/>
      <c r="J148" s="5"/>
      <c r="K148" s="5"/>
      <c r="L148" s="5"/>
      <c r="M148" s="5"/>
      <c r="N148" s="4"/>
    </row>
    <row r="149" spans="7:14" s="2" customFormat="1" ht="14.25">
      <c r="G149" s="5"/>
      <c r="H149" s="5"/>
      <c r="I149" s="5"/>
      <c r="J149" s="5"/>
      <c r="K149" s="5"/>
      <c r="L149" s="5"/>
      <c r="M149" s="5"/>
      <c r="N149" s="4"/>
    </row>
    <row r="150" spans="7:14" s="2" customFormat="1" ht="14.25">
      <c r="G150" s="5"/>
      <c r="H150" s="5"/>
      <c r="I150" s="5"/>
      <c r="J150" s="5"/>
      <c r="K150" s="5"/>
      <c r="L150" s="5"/>
      <c r="M150" s="5"/>
      <c r="N150" s="4"/>
    </row>
    <row r="151" spans="7:14" s="2" customFormat="1" ht="14.25">
      <c r="G151" s="5"/>
      <c r="H151" s="5"/>
      <c r="I151" s="5"/>
      <c r="J151" s="5"/>
      <c r="K151" s="5"/>
      <c r="L151" s="5"/>
      <c r="M151" s="5"/>
      <c r="N151" s="4"/>
    </row>
    <row r="152" spans="7:14" s="2" customFormat="1" ht="14.25">
      <c r="G152" s="5"/>
      <c r="H152" s="5"/>
      <c r="I152" s="5"/>
      <c r="J152" s="5"/>
      <c r="K152" s="5"/>
      <c r="L152" s="5"/>
      <c r="M152" s="5"/>
      <c r="N152" s="4"/>
    </row>
    <row r="153" spans="7:14" s="2" customFormat="1" ht="14.25">
      <c r="G153" s="5"/>
      <c r="H153" s="5"/>
      <c r="I153" s="5"/>
      <c r="J153" s="5"/>
      <c r="K153" s="5"/>
      <c r="L153" s="5"/>
      <c r="M153" s="5"/>
      <c r="N153" s="4"/>
    </row>
    <row r="154" spans="7:14" s="2" customFormat="1" ht="14.25">
      <c r="G154" s="5"/>
      <c r="H154" s="5"/>
      <c r="I154" s="5"/>
      <c r="J154" s="5"/>
      <c r="K154" s="5"/>
      <c r="L154" s="5"/>
      <c r="M154" s="5"/>
      <c r="N154" s="4"/>
    </row>
    <row r="155" spans="7:14" s="2" customFormat="1" ht="14.25">
      <c r="G155" s="5"/>
      <c r="H155" s="5"/>
      <c r="I155" s="5"/>
      <c r="J155" s="5"/>
      <c r="K155" s="5"/>
      <c r="L155" s="5"/>
      <c r="M155" s="5"/>
      <c r="N155" s="4"/>
    </row>
    <row r="156" spans="7:14" s="2" customFormat="1" ht="14.25">
      <c r="G156" s="5"/>
      <c r="H156" s="5"/>
      <c r="I156" s="5"/>
      <c r="J156" s="5"/>
      <c r="K156" s="5"/>
      <c r="L156" s="5"/>
      <c r="M156" s="5"/>
      <c r="N156" s="4"/>
    </row>
    <row r="157" spans="7:14" s="2" customFormat="1" ht="14.25">
      <c r="G157" s="5"/>
      <c r="H157" s="5"/>
      <c r="I157" s="5"/>
      <c r="J157" s="5"/>
      <c r="K157" s="5"/>
      <c r="L157" s="5"/>
      <c r="M157" s="5"/>
      <c r="N157" s="4"/>
    </row>
    <row r="158" spans="7:14" s="2" customFormat="1" ht="14.25">
      <c r="G158" s="5"/>
      <c r="H158" s="5"/>
      <c r="I158" s="5"/>
      <c r="J158" s="5"/>
      <c r="K158" s="5"/>
      <c r="L158" s="5"/>
      <c r="M158" s="5"/>
      <c r="N158" s="4"/>
    </row>
    <row r="159" spans="7:14" s="2" customFormat="1" ht="14.25">
      <c r="G159" s="5"/>
      <c r="H159" s="5"/>
      <c r="I159" s="5"/>
      <c r="J159" s="5"/>
      <c r="K159" s="5"/>
      <c r="L159" s="5"/>
      <c r="M159" s="5"/>
      <c r="N159" s="4"/>
    </row>
    <row r="160" spans="7:14" s="2" customFormat="1" ht="14.25">
      <c r="G160" s="5"/>
      <c r="H160" s="5"/>
      <c r="I160" s="5"/>
      <c r="J160" s="5"/>
      <c r="K160" s="5"/>
      <c r="L160" s="5"/>
      <c r="M160" s="5"/>
      <c r="N160" s="4"/>
    </row>
    <row r="161" spans="7:14" s="2" customFormat="1" ht="14.25">
      <c r="G161" s="5"/>
      <c r="H161" s="5"/>
      <c r="I161" s="5"/>
      <c r="J161" s="5"/>
      <c r="K161" s="5"/>
      <c r="L161" s="5"/>
      <c r="M161" s="5"/>
      <c r="N161" s="4"/>
    </row>
    <row r="162" spans="7:14" s="2" customFormat="1" ht="14.25">
      <c r="G162" s="5"/>
      <c r="H162" s="5"/>
      <c r="I162" s="5"/>
      <c r="J162" s="5"/>
      <c r="K162" s="5"/>
      <c r="L162" s="5"/>
      <c r="M162" s="5"/>
      <c r="N162" s="4"/>
    </row>
    <row r="163" spans="7:14" s="2" customFormat="1" ht="14.25">
      <c r="G163" s="5"/>
      <c r="H163" s="5"/>
      <c r="I163" s="5"/>
      <c r="J163" s="5"/>
      <c r="K163" s="5"/>
      <c r="L163" s="5"/>
      <c r="M163" s="5"/>
      <c r="N163" s="4"/>
    </row>
    <row r="164" spans="7:14" s="2" customFormat="1" ht="14.25">
      <c r="G164" s="5"/>
      <c r="H164" s="5"/>
      <c r="I164" s="5"/>
      <c r="J164" s="5"/>
      <c r="K164" s="5"/>
      <c r="L164" s="5"/>
      <c r="M164" s="5"/>
      <c r="N164" s="4"/>
    </row>
    <row r="165" spans="7:14" s="2" customFormat="1" ht="14.25">
      <c r="G165" s="5"/>
      <c r="H165" s="5"/>
      <c r="I165" s="5"/>
      <c r="J165" s="5"/>
      <c r="K165" s="5"/>
      <c r="L165" s="5"/>
      <c r="M165" s="5"/>
      <c r="N165" s="4"/>
    </row>
    <row r="166" spans="7:14" s="2" customFormat="1" ht="14.25">
      <c r="G166" s="5"/>
      <c r="H166" s="5"/>
      <c r="I166" s="5"/>
      <c r="J166" s="5"/>
      <c r="K166" s="5"/>
      <c r="L166" s="5"/>
      <c r="M166" s="5"/>
      <c r="N166" s="4"/>
    </row>
    <row r="167" spans="7:14" s="2" customFormat="1" ht="14.25">
      <c r="G167" s="5"/>
      <c r="H167" s="5"/>
      <c r="I167" s="5"/>
      <c r="J167" s="5"/>
      <c r="K167" s="5"/>
      <c r="L167" s="5"/>
      <c r="M167" s="5"/>
      <c r="N167" s="4"/>
    </row>
    <row r="168" spans="7:14" s="2" customFormat="1" ht="14.25">
      <c r="G168" s="5"/>
      <c r="H168" s="5"/>
      <c r="I168" s="5"/>
      <c r="J168" s="5"/>
      <c r="K168" s="5"/>
      <c r="L168" s="5"/>
      <c r="M168" s="5"/>
      <c r="N168" s="4"/>
    </row>
    <row r="169" spans="7:14" s="2" customFormat="1" ht="14.25">
      <c r="G169" s="5"/>
      <c r="H169" s="5"/>
      <c r="I169" s="5"/>
      <c r="J169" s="5"/>
      <c r="K169" s="5"/>
      <c r="L169" s="5"/>
      <c r="M169" s="5"/>
      <c r="N169" s="4"/>
    </row>
    <row r="170" spans="7:14" s="2" customFormat="1" ht="14.25">
      <c r="G170" s="5"/>
      <c r="H170" s="5"/>
      <c r="I170" s="5"/>
      <c r="J170" s="5"/>
      <c r="K170" s="5"/>
      <c r="L170" s="5"/>
      <c r="M170" s="5"/>
      <c r="N170" s="4"/>
    </row>
    <row r="171" spans="7:14" s="2" customFormat="1" ht="14.25">
      <c r="G171" s="5"/>
      <c r="H171" s="5"/>
      <c r="I171" s="5"/>
      <c r="J171" s="5"/>
      <c r="K171" s="5"/>
      <c r="L171" s="5"/>
      <c r="M171" s="5"/>
      <c r="N171" s="4"/>
    </row>
    <row r="172" spans="7:14" s="2" customFormat="1" ht="14.25">
      <c r="G172" s="5"/>
      <c r="H172" s="5"/>
      <c r="I172" s="5"/>
      <c r="J172" s="5"/>
      <c r="K172" s="5"/>
      <c r="L172" s="5"/>
      <c r="M172" s="5"/>
      <c r="N172" s="4"/>
    </row>
    <row r="173" spans="7:14" s="2" customFormat="1" ht="14.25">
      <c r="G173" s="5"/>
      <c r="H173" s="5"/>
      <c r="I173" s="5"/>
      <c r="J173" s="5"/>
      <c r="K173" s="5"/>
      <c r="L173" s="5"/>
      <c r="M173" s="5"/>
      <c r="N173" s="4"/>
    </row>
    <row r="174" spans="7:14" s="2" customFormat="1" ht="14.25">
      <c r="G174" s="5"/>
      <c r="H174" s="5"/>
      <c r="I174" s="5"/>
      <c r="J174" s="5"/>
      <c r="K174" s="5"/>
      <c r="L174" s="5"/>
      <c r="M174" s="5"/>
      <c r="N174" s="4"/>
    </row>
    <row r="175" spans="7:14" s="2" customFormat="1" ht="14.25">
      <c r="G175" s="5"/>
      <c r="H175" s="5"/>
      <c r="I175" s="5"/>
      <c r="J175" s="5"/>
      <c r="K175" s="5"/>
      <c r="L175" s="5"/>
      <c r="M175" s="5"/>
      <c r="N175" s="4"/>
    </row>
    <row r="176" spans="7:14" s="2" customFormat="1" ht="14.25">
      <c r="G176" s="5"/>
      <c r="H176" s="5"/>
      <c r="I176" s="5"/>
      <c r="J176" s="5"/>
      <c r="K176" s="5"/>
      <c r="L176" s="5"/>
      <c r="M176" s="5"/>
      <c r="N176" s="4"/>
    </row>
    <row r="177" spans="7:14" s="2" customFormat="1" ht="14.25">
      <c r="G177" s="5"/>
      <c r="H177" s="5"/>
      <c r="I177" s="5"/>
      <c r="J177" s="5"/>
      <c r="K177" s="5"/>
      <c r="L177" s="5"/>
      <c r="M177" s="5"/>
      <c r="N177" s="4"/>
    </row>
    <row r="178" spans="7:14" s="2" customFormat="1" ht="14.25">
      <c r="G178" s="5"/>
      <c r="H178" s="5"/>
      <c r="I178" s="5"/>
      <c r="J178" s="5"/>
      <c r="K178" s="5"/>
      <c r="L178" s="5"/>
      <c r="M178" s="5"/>
      <c r="N178" s="4"/>
    </row>
    <row r="179" spans="7:14" s="2" customFormat="1" ht="14.25">
      <c r="G179" s="5"/>
      <c r="H179" s="5"/>
      <c r="I179" s="5"/>
      <c r="J179" s="5"/>
      <c r="K179" s="5"/>
      <c r="L179" s="5"/>
      <c r="M179" s="5"/>
      <c r="N179" s="4"/>
    </row>
    <row r="180" spans="7:14" s="2" customFormat="1" ht="14.25">
      <c r="G180" s="5"/>
      <c r="H180" s="5"/>
      <c r="I180" s="5"/>
      <c r="J180" s="5"/>
      <c r="K180" s="5"/>
      <c r="L180" s="5"/>
      <c r="M180" s="5"/>
      <c r="N180" s="4"/>
    </row>
    <row r="181" spans="7:14" s="2" customFormat="1" ht="14.25">
      <c r="G181" s="5"/>
      <c r="H181" s="5"/>
      <c r="I181" s="5"/>
      <c r="J181" s="5"/>
      <c r="K181" s="5"/>
      <c r="L181" s="5"/>
      <c r="M181" s="5"/>
      <c r="N181" s="4"/>
    </row>
    <row r="182" spans="7:14" s="2" customFormat="1" ht="14.25">
      <c r="G182" s="5"/>
      <c r="H182" s="5"/>
      <c r="I182" s="5"/>
      <c r="J182" s="5"/>
      <c r="K182" s="5"/>
      <c r="L182" s="5"/>
      <c r="M182" s="5"/>
      <c r="N182" s="4"/>
    </row>
    <row r="183" spans="7:14" s="2" customFormat="1" ht="14.25">
      <c r="G183" s="5"/>
      <c r="H183" s="5"/>
      <c r="I183" s="5"/>
      <c r="J183" s="5"/>
      <c r="K183" s="5"/>
      <c r="L183" s="5"/>
      <c r="M183" s="5"/>
      <c r="N183" s="4"/>
    </row>
    <row r="184" spans="7:14" s="2" customFormat="1" ht="14.25">
      <c r="G184" s="5"/>
      <c r="H184" s="5"/>
      <c r="I184" s="5"/>
      <c r="J184" s="5"/>
      <c r="K184" s="5"/>
      <c r="L184" s="5"/>
      <c r="M184" s="5"/>
      <c r="N184" s="4"/>
    </row>
    <row r="185" spans="7:14" s="2" customFormat="1" ht="14.25">
      <c r="G185" s="5"/>
      <c r="H185" s="5"/>
      <c r="I185" s="5"/>
      <c r="J185" s="5"/>
      <c r="K185" s="5"/>
      <c r="L185" s="5"/>
      <c r="M185" s="5"/>
      <c r="N185" s="4"/>
    </row>
    <row r="186" spans="7:14" s="2" customFormat="1" ht="14.25">
      <c r="G186" s="5"/>
      <c r="H186" s="5"/>
      <c r="I186" s="5"/>
      <c r="J186" s="5"/>
      <c r="K186" s="5"/>
      <c r="L186" s="5"/>
      <c r="M186" s="5"/>
      <c r="N186" s="4"/>
    </row>
    <row r="187" spans="7:14" s="2" customFormat="1" ht="14.25">
      <c r="G187" s="5"/>
      <c r="H187" s="5"/>
      <c r="I187" s="5"/>
      <c r="J187" s="5"/>
      <c r="K187" s="5"/>
      <c r="L187" s="5"/>
      <c r="M187" s="5"/>
      <c r="N187" s="4"/>
    </row>
    <row r="188" spans="7:14" s="2" customFormat="1" ht="14.25">
      <c r="G188" s="5"/>
      <c r="H188" s="5"/>
      <c r="I188" s="5"/>
      <c r="J188" s="5"/>
      <c r="K188" s="5"/>
      <c r="L188" s="5"/>
      <c r="M188" s="5"/>
      <c r="N188" s="4"/>
    </row>
    <row r="189" spans="7:14" s="2" customFormat="1" ht="14.25">
      <c r="G189" s="5"/>
      <c r="H189" s="5"/>
      <c r="I189" s="5"/>
      <c r="J189" s="5"/>
      <c r="K189" s="5"/>
      <c r="L189" s="5"/>
      <c r="M189" s="5"/>
      <c r="N189" s="4"/>
    </row>
    <row r="190" spans="7:14" s="2" customFormat="1" ht="14.25">
      <c r="G190" s="5"/>
      <c r="H190" s="5"/>
      <c r="I190" s="5"/>
      <c r="J190" s="5"/>
      <c r="K190" s="5"/>
      <c r="L190" s="5"/>
      <c r="M190" s="5"/>
      <c r="N190" s="4"/>
    </row>
    <row r="191" spans="7:14" s="2" customFormat="1" ht="14.25">
      <c r="G191" s="5"/>
      <c r="H191" s="5"/>
      <c r="I191" s="5"/>
      <c r="J191" s="5"/>
      <c r="K191" s="5"/>
      <c r="L191" s="5"/>
      <c r="M191" s="5"/>
      <c r="N191" s="4"/>
    </row>
    <row r="192" spans="7:14" s="2" customFormat="1" ht="14.25">
      <c r="G192" s="5"/>
      <c r="H192" s="5"/>
      <c r="I192" s="5"/>
      <c r="J192" s="5"/>
      <c r="K192" s="5"/>
      <c r="L192" s="5"/>
      <c r="M192" s="5"/>
      <c r="N192" s="4"/>
    </row>
    <row r="193" spans="7:14" s="2" customFormat="1" ht="14.25">
      <c r="G193" s="5"/>
      <c r="H193" s="5"/>
      <c r="I193" s="5"/>
      <c r="J193" s="5"/>
      <c r="K193" s="5"/>
      <c r="L193" s="5"/>
      <c r="M193" s="5"/>
      <c r="N193" s="4"/>
    </row>
    <row r="194" spans="7:14" s="2" customFormat="1" ht="14.25">
      <c r="G194" s="5"/>
      <c r="H194" s="5"/>
      <c r="I194" s="5"/>
      <c r="J194" s="5"/>
      <c r="K194" s="5"/>
      <c r="L194" s="5"/>
      <c r="M194" s="5"/>
      <c r="N194" s="4"/>
    </row>
    <row r="195" spans="7:14" s="2" customFormat="1" ht="14.25">
      <c r="G195" s="5"/>
      <c r="H195" s="5"/>
      <c r="I195" s="5"/>
      <c r="J195" s="5"/>
      <c r="K195" s="5"/>
      <c r="L195" s="5"/>
      <c r="M195" s="5"/>
      <c r="N195" s="4"/>
    </row>
    <row r="196" spans="7:14" s="2" customFormat="1" ht="14.25">
      <c r="G196" s="5"/>
      <c r="H196" s="5"/>
      <c r="I196" s="5"/>
      <c r="J196" s="5"/>
      <c r="K196" s="5"/>
      <c r="L196" s="5"/>
      <c r="M196" s="5"/>
      <c r="N196" s="4"/>
    </row>
    <row r="197" spans="7:14" s="2" customFormat="1" ht="14.25">
      <c r="G197" s="5"/>
      <c r="H197" s="5"/>
      <c r="I197" s="5"/>
      <c r="J197" s="5"/>
      <c r="K197" s="5"/>
      <c r="L197" s="5"/>
      <c r="M197" s="5"/>
      <c r="N197" s="4"/>
    </row>
    <row r="198" spans="7:14" s="2" customFormat="1" ht="14.25">
      <c r="G198" s="5"/>
      <c r="H198" s="5"/>
      <c r="I198" s="5"/>
      <c r="J198" s="5"/>
      <c r="K198" s="5"/>
      <c r="L198" s="5"/>
      <c r="M198" s="5"/>
      <c r="N198" s="4"/>
    </row>
    <row r="199" spans="7:14" s="2" customFormat="1" ht="14.25">
      <c r="G199" s="5"/>
      <c r="H199" s="5"/>
      <c r="I199" s="5"/>
      <c r="J199" s="5"/>
      <c r="K199" s="5"/>
      <c r="L199" s="5"/>
      <c r="M199" s="5"/>
      <c r="N199" s="4"/>
    </row>
    <row r="200" spans="7:14" s="2" customFormat="1" ht="14.25">
      <c r="G200" s="5"/>
      <c r="H200" s="5"/>
      <c r="I200" s="5"/>
      <c r="J200" s="5"/>
      <c r="K200" s="5"/>
      <c r="L200" s="5"/>
      <c r="M200" s="5"/>
      <c r="N200" s="4"/>
    </row>
    <row r="201" spans="7:14" s="2" customFormat="1" ht="14.25">
      <c r="G201" s="5"/>
      <c r="H201" s="5"/>
      <c r="I201" s="5"/>
      <c r="J201" s="5"/>
      <c r="K201" s="5"/>
      <c r="L201" s="5"/>
      <c r="M201" s="5"/>
      <c r="N201" s="4"/>
    </row>
    <row r="202" spans="7:14" s="2" customFormat="1" ht="14.25">
      <c r="G202" s="5"/>
      <c r="H202" s="5"/>
      <c r="I202" s="5"/>
      <c r="J202" s="5"/>
      <c r="K202" s="5"/>
      <c r="L202" s="5"/>
      <c r="M202" s="5"/>
      <c r="N202" s="4"/>
    </row>
    <row r="203" spans="7:14" s="2" customFormat="1" ht="14.25">
      <c r="G203" s="5"/>
      <c r="H203" s="5"/>
      <c r="I203" s="5"/>
      <c r="J203" s="5"/>
      <c r="K203" s="5"/>
      <c r="L203" s="5"/>
      <c r="M203" s="5"/>
      <c r="N203" s="4"/>
    </row>
    <row r="204" spans="7:14" s="2" customFormat="1" ht="14.25">
      <c r="G204" s="5"/>
      <c r="H204" s="5"/>
      <c r="I204" s="5"/>
      <c r="J204" s="5"/>
      <c r="K204" s="5"/>
      <c r="L204" s="5"/>
      <c r="M204" s="5"/>
      <c r="N204" s="4"/>
    </row>
    <row r="205" spans="7:14" s="2" customFormat="1" ht="14.25">
      <c r="G205" s="5"/>
      <c r="H205" s="5"/>
      <c r="I205" s="5"/>
      <c r="J205" s="5"/>
      <c r="K205" s="5"/>
      <c r="L205" s="5"/>
      <c r="M205" s="5"/>
      <c r="N205" s="4"/>
    </row>
    <row r="206" spans="7:14" s="2" customFormat="1" ht="14.25">
      <c r="G206" s="5"/>
      <c r="H206" s="5"/>
      <c r="I206" s="5"/>
      <c r="J206" s="5"/>
      <c r="K206" s="5"/>
      <c r="L206" s="5"/>
      <c r="M206" s="5"/>
      <c r="N206" s="4"/>
    </row>
    <row r="207" spans="7:14" s="2" customFormat="1" ht="14.25">
      <c r="G207" s="5"/>
      <c r="H207" s="5"/>
      <c r="I207" s="5"/>
      <c r="J207" s="5"/>
      <c r="K207" s="5"/>
      <c r="L207" s="5"/>
      <c r="M207" s="5"/>
      <c r="N207" s="4"/>
    </row>
    <row r="208" spans="7:14" s="2" customFormat="1" ht="14.25">
      <c r="G208" s="5"/>
      <c r="H208" s="5"/>
      <c r="I208" s="5"/>
      <c r="J208" s="5"/>
      <c r="K208" s="5"/>
      <c r="L208" s="5"/>
      <c r="M208" s="5"/>
      <c r="N208" s="4"/>
    </row>
    <row r="209" spans="7:14" s="2" customFormat="1" ht="14.25">
      <c r="G209" s="5"/>
      <c r="H209" s="5"/>
      <c r="I209" s="5"/>
      <c r="J209" s="5"/>
      <c r="K209" s="5"/>
      <c r="L209" s="5"/>
      <c r="M209" s="5"/>
      <c r="N209" s="4"/>
    </row>
    <row r="210" spans="7:14" s="2" customFormat="1" ht="14.25">
      <c r="G210" s="5"/>
      <c r="H210" s="5"/>
      <c r="I210" s="5"/>
      <c r="J210" s="5"/>
      <c r="K210" s="5"/>
      <c r="L210" s="5"/>
      <c r="M210" s="5"/>
      <c r="N210" s="4"/>
    </row>
    <row r="211" spans="7:14" s="2" customFormat="1" ht="14.25">
      <c r="G211" s="5"/>
      <c r="H211" s="5"/>
      <c r="I211" s="5"/>
      <c r="J211" s="5"/>
      <c r="K211" s="5"/>
      <c r="L211" s="5"/>
      <c r="M211" s="5"/>
      <c r="N211" s="4"/>
    </row>
    <row r="212" spans="7:14" s="2" customFormat="1" ht="14.25">
      <c r="G212" s="5"/>
      <c r="H212" s="5"/>
      <c r="I212" s="5"/>
      <c r="J212" s="5"/>
      <c r="K212" s="5"/>
      <c r="L212" s="5"/>
      <c r="M212" s="5"/>
      <c r="N212" s="4"/>
    </row>
    <row r="213" spans="7:14" s="2" customFormat="1" ht="14.25">
      <c r="G213" s="5"/>
      <c r="H213" s="5"/>
      <c r="I213" s="5"/>
      <c r="J213" s="5"/>
      <c r="K213" s="5"/>
      <c r="L213" s="5"/>
      <c r="M213" s="5"/>
      <c r="N213" s="4"/>
    </row>
    <row r="214" spans="7:14" s="2" customFormat="1" ht="14.25">
      <c r="G214" s="5"/>
      <c r="H214" s="5"/>
      <c r="I214" s="5"/>
      <c r="J214" s="5"/>
      <c r="K214" s="5"/>
      <c r="L214" s="5"/>
      <c r="M214" s="5"/>
      <c r="N214" s="4"/>
    </row>
    <row r="215" spans="7:14" s="2" customFormat="1" ht="14.25">
      <c r="G215" s="5"/>
      <c r="H215" s="5"/>
      <c r="I215" s="5"/>
      <c r="J215" s="5"/>
      <c r="K215" s="5"/>
      <c r="L215" s="5"/>
      <c r="M215" s="5"/>
      <c r="N215" s="4"/>
    </row>
    <row r="216" spans="7:14" s="2" customFormat="1" ht="14.25">
      <c r="G216" s="5"/>
      <c r="H216" s="5"/>
      <c r="I216" s="5"/>
      <c r="J216" s="5"/>
      <c r="K216" s="5"/>
      <c r="L216" s="5"/>
      <c r="M216" s="5"/>
      <c r="N216" s="4"/>
    </row>
    <row r="217" spans="7:14" s="2" customFormat="1" ht="14.25">
      <c r="G217" s="5"/>
      <c r="H217" s="5"/>
      <c r="I217" s="5"/>
      <c r="J217" s="5"/>
      <c r="K217" s="5"/>
      <c r="L217" s="5"/>
      <c r="M217" s="5"/>
      <c r="N217" s="4"/>
    </row>
    <row r="218" spans="7:14" s="2" customFormat="1" ht="14.25">
      <c r="G218" s="5"/>
      <c r="H218" s="5"/>
      <c r="I218" s="5"/>
      <c r="J218" s="5"/>
      <c r="K218" s="5"/>
      <c r="L218" s="5"/>
      <c r="M218" s="5"/>
      <c r="N218" s="4"/>
    </row>
    <row r="219" spans="7:14" s="2" customFormat="1" ht="14.25">
      <c r="G219" s="5"/>
      <c r="H219" s="5"/>
      <c r="I219" s="5"/>
      <c r="J219" s="5"/>
      <c r="K219" s="5"/>
      <c r="L219" s="5"/>
      <c r="M219" s="5"/>
      <c r="N219" s="4"/>
    </row>
    <row r="220" spans="7:14" s="2" customFormat="1" ht="14.25">
      <c r="G220" s="5"/>
      <c r="H220" s="5"/>
      <c r="I220" s="5"/>
      <c r="J220" s="5"/>
      <c r="K220" s="5"/>
      <c r="L220" s="5"/>
      <c r="M220" s="5"/>
      <c r="N220" s="4"/>
    </row>
    <row r="221" spans="7:14" s="2" customFormat="1" ht="14.25">
      <c r="G221" s="5"/>
      <c r="H221" s="5"/>
      <c r="I221" s="5"/>
      <c r="J221" s="5"/>
      <c r="K221" s="5"/>
      <c r="L221" s="5"/>
      <c r="M221" s="5"/>
      <c r="N221" s="4"/>
    </row>
    <row r="222" spans="7:14" s="2" customFormat="1" ht="14.25">
      <c r="G222" s="5"/>
      <c r="H222" s="5"/>
      <c r="I222" s="5"/>
      <c r="J222" s="5"/>
      <c r="K222" s="5"/>
      <c r="L222" s="5"/>
      <c r="M222" s="5"/>
      <c r="N222" s="4"/>
    </row>
    <row r="223" spans="7:14" s="2" customFormat="1" ht="14.25">
      <c r="G223" s="5"/>
      <c r="H223" s="5"/>
      <c r="I223" s="5"/>
      <c r="J223" s="5"/>
      <c r="K223" s="5"/>
      <c r="L223" s="5"/>
      <c r="M223" s="5"/>
      <c r="N223" s="4"/>
    </row>
    <row r="224" spans="7:14" s="2" customFormat="1" ht="14.25">
      <c r="G224" s="5"/>
      <c r="H224" s="5"/>
      <c r="I224" s="5"/>
      <c r="J224" s="5"/>
      <c r="K224" s="5"/>
      <c r="L224" s="5"/>
      <c r="M224" s="5"/>
      <c r="N224" s="4"/>
    </row>
    <row r="225" spans="7:14" s="2" customFormat="1" ht="14.25">
      <c r="G225" s="5"/>
      <c r="H225" s="5"/>
      <c r="I225" s="5"/>
      <c r="J225" s="5"/>
      <c r="K225" s="5"/>
      <c r="L225" s="5"/>
      <c r="M225" s="5"/>
      <c r="N225" s="4"/>
    </row>
    <row r="226" spans="7:14" s="2" customFormat="1" ht="14.25">
      <c r="G226" s="5"/>
      <c r="H226" s="5"/>
      <c r="I226" s="5"/>
      <c r="J226" s="5"/>
      <c r="K226" s="5"/>
      <c r="L226" s="5"/>
      <c r="M226" s="5"/>
      <c r="N226" s="4"/>
    </row>
    <row r="227" spans="7:14" s="2" customFormat="1" ht="14.25">
      <c r="G227" s="5"/>
      <c r="H227" s="5"/>
      <c r="I227" s="5"/>
      <c r="J227" s="5"/>
      <c r="K227" s="5"/>
      <c r="L227" s="5"/>
      <c r="M227" s="5"/>
      <c r="N227" s="4"/>
    </row>
    <row r="228" spans="7:14" s="2" customFormat="1" ht="14.25">
      <c r="G228" s="5"/>
      <c r="H228" s="5"/>
      <c r="I228" s="5"/>
      <c r="J228" s="5"/>
      <c r="K228" s="5"/>
      <c r="L228" s="5"/>
      <c r="M228" s="5"/>
      <c r="N228" s="4"/>
    </row>
    <row r="229" spans="7:14" s="2" customFormat="1" ht="14.25">
      <c r="G229" s="5"/>
      <c r="H229" s="5"/>
      <c r="I229" s="5"/>
      <c r="J229" s="5"/>
      <c r="K229" s="5"/>
      <c r="L229" s="5"/>
      <c r="M229" s="5"/>
      <c r="N229" s="4"/>
    </row>
    <row r="230" spans="7:14" s="2" customFormat="1" ht="14.25">
      <c r="G230" s="5"/>
      <c r="H230" s="5"/>
      <c r="I230" s="5"/>
      <c r="J230" s="5"/>
      <c r="K230" s="5"/>
      <c r="L230" s="5"/>
      <c r="M230" s="5"/>
      <c r="N230" s="4"/>
    </row>
    <row r="231" spans="7:14" s="2" customFormat="1" ht="14.25">
      <c r="G231" s="5"/>
      <c r="H231" s="5"/>
      <c r="I231" s="5"/>
      <c r="J231" s="5"/>
      <c r="K231" s="5"/>
      <c r="L231" s="5"/>
      <c r="M231" s="5"/>
      <c r="N231" s="4"/>
    </row>
    <row r="232" spans="7:14" s="2" customFormat="1" ht="14.25">
      <c r="G232" s="5"/>
      <c r="H232" s="5"/>
      <c r="I232" s="5"/>
      <c r="J232" s="5"/>
      <c r="K232" s="5"/>
      <c r="L232" s="5"/>
      <c r="M232" s="5"/>
      <c r="N232" s="4"/>
    </row>
    <row r="233" spans="7:14" s="2" customFormat="1" ht="14.25">
      <c r="G233" s="5"/>
      <c r="H233" s="5"/>
      <c r="I233" s="5"/>
      <c r="J233" s="5"/>
      <c r="K233" s="5"/>
      <c r="L233" s="5"/>
      <c r="M233" s="5"/>
      <c r="N233" s="4"/>
    </row>
    <row r="234" spans="7:14" s="2" customFormat="1" ht="14.25">
      <c r="G234" s="5"/>
      <c r="H234" s="5"/>
      <c r="I234" s="5"/>
      <c r="J234" s="5"/>
      <c r="K234" s="5"/>
      <c r="L234" s="5"/>
      <c r="M234" s="5"/>
      <c r="N234" s="4"/>
    </row>
    <row r="235" spans="7:14" s="2" customFormat="1" ht="14.25">
      <c r="G235" s="5"/>
      <c r="H235" s="5"/>
      <c r="I235" s="5"/>
      <c r="J235" s="5"/>
      <c r="K235" s="5"/>
      <c r="L235" s="5"/>
      <c r="M235" s="5"/>
      <c r="N235" s="4"/>
    </row>
    <row r="236" spans="7:14" s="2" customFormat="1" ht="14.25">
      <c r="G236" s="5"/>
      <c r="H236" s="5"/>
      <c r="I236" s="5"/>
      <c r="J236" s="5"/>
      <c r="K236" s="5"/>
      <c r="L236" s="5"/>
      <c r="M236" s="5"/>
      <c r="N236" s="4"/>
    </row>
    <row r="237" spans="7:14" s="2" customFormat="1" ht="14.25">
      <c r="G237" s="5"/>
      <c r="H237" s="5"/>
      <c r="I237" s="5"/>
      <c r="J237" s="5"/>
      <c r="K237" s="5"/>
      <c r="L237" s="5"/>
      <c r="M237" s="5"/>
      <c r="N237" s="4"/>
    </row>
    <row r="238" spans="7:14" s="2" customFormat="1" ht="14.25">
      <c r="G238" s="5"/>
      <c r="H238" s="5"/>
      <c r="I238" s="5"/>
      <c r="J238" s="5"/>
      <c r="K238" s="5"/>
      <c r="L238" s="5"/>
      <c r="M238" s="5"/>
      <c r="N238" s="4"/>
    </row>
    <row r="239" spans="7:14" s="2" customFormat="1" ht="14.25">
      <c r="G239" s="5"/>
      <c r="H239" s="5"/>
      <c r="I239" s="5"/>
      <c r="J239" s="5"/>
      <c r="K239" s="5"/>
      <c r="L239" s="5"/>
      <c r="M239" s="5"/>
      <c r="N239" s="4"/>
    </row>
    <row r="240" spans="7:14" s="2" customFormat="1" ht="14.25">
      <c r="G240" s="5"/>
      <c r="H240" s="5"/>
      <c r="I240" s="5"/>
      <c r="J240" s="5"/>
      <c r="K240" s="5"/>
      <c r="L240" s="5"/>
      <c r="M240" s="5"/>
      <c r="N240" s="4"/>
    </row>
    <row r="241" spans="7:14" s="2" customFormat="1" ht="14.25">
      <c r="G241" s="5"/>
      <c r="H241" s="5"/>
      <c r="I241" s="5"/>
      <c r="J241" s="5"/>
      <c r="K241" s="5"/>
      <c r="L241" s="5"/>
      <c r="M241" s="5"/>
      <c r="N241" s="4"/>
    </row>
    <row r="242" spans="7:14" s="2" customFormat="1" ht="14.25">
      <c r="G242" s="5"/>
      <c r="H242" s="5"/>
      <c r="I242" s="5"/>
      <c r="J242" s="5"/>
      <c r="K242" s="5"/>
      <c r="L242" s="5"/>
      <c r="M242" s="5"/>
      <c r="N242" s="4"/>
    </row>
    <row r="243" spans="7:14" s="2" customFormat="1" ht="14.25">
      <c r="G243" s="5"/>
      <c r="H243" s="5"/>
      <c r="I243" s="5"/>
      <c r="J243" s="5"/>
      <c r="K243" s="5"/>
      <c r="L243" s="5"/>
      <c r="M243" s="5"/>
      <c r="N243" s="4"/>
    </row>
    <row r="244" spans="7:14" s="2" customFormat="1" ht="14.25">
      <c r="G244" s="5"/>
      <c r="H244" s="5"/>
      <c r="I244" s="5"/>
      <c r="J244" s="5"/>
      <c r="K244" s="5"/>
      <c r="L244" s="5"/>
      <c r="M244" s="5"/>
      <c r="N244" s="4"/>
    </row>
    <row r="245" spans="7:14" s="2" customFormat="1" ht="14.25">
      <c r="G245" s="5"/>
      <c r="H245" s="5"/>
      <c r="I245" s="5"/>
      <c r="J245" s="5"/>
      <c r="K245" s="5"/>
      <c r="L245" s="5"/>
      <c r="M245" s="5"/>
      <c r="N245" s="4"/>
    </row>
    <row r="246" spans="7:14" s="2" customFormat="1" ht="14.25">
      <c r="G246" s="5"/>
      <c r="H246" s="5"/>
      <c r="I246" s="5"/>
      <c r="J246" s="5"/>
      <c r="K246" s="5"/>
      <c r="L246" s="5"/>
      <c r="M246" s="5"/>
      <c r="N246" s="4"/>
    </row>
    <row r="247" spans="7:14" s="2" customFormat="1" ht="14.25">
      <c r="G247" s="5"/>
      <c r="H247" s="5"/>
      <c r="I247" s="5"/>
      <c r="J247" s="5"/>
      <c r="K247" s="5"/>
      <c r="L247" s="5"/>
      <c r="M247" s="5"/>
      <c r="N247" s="4"/>
    </row>
    <row r="248" spans="7:14" s="2" customFormat="1" ht="14.25">
      <c r="G248" s="5"/>
      <c r="H248" s="5"/>
      <c r="I248" s="5"/>
      <c r="J248" s="5"/>
      <c r="K248" s="5"/>
      <c r="L248" s="5"/>
      <c r="M248" s="5"/>
      <c r="N248" s="4"/>
    </row>
    <row r="249" spans="7:14" s="2" customFormat="1" ht="14.25">
      <c r="G249" s="5"/>
      <c r="H249" s="5"/>
      <c r="I249" s="5"/>
      <c r="J249" s="5"/>
      <c r="K249" s="5"/>
      <c r="L249" s="5"/>
      <c r="M249" s="5"/>
      <c r="N249" s="4"/>
    </row>
    <row r="250" spans="7:14" s="2" customFormat="1" ht="14.25">
      <c r="G250" s="5"/>
      <c r="H250" s="5"/>
      <c r="I250" s="5"/>
      <c r="J250" s="5"/>
      <c r="K250" s="5"/>
      <c r="L250" s="5"/>
      <c r="M250" s="5"/>
      <c r="N250" s="4"/>
    </row>
    <row r="251" spans="7:14" s="2" customFormat="1" ht="14.25">
      <c r="G251" s="5"/>
      <c r="H251" s="5"/>
      <c r="I251" s="5"/>
      <c r="J251" s="5"/>
      <c r="K251" s="5"/>
      <c r="L251" s="5"/>
      <c r="M251" s="5"/>
      <c r="N251" s="4"/>
    </row>
    <row r="252" spans="7:14" s="2" customFormat="1" ht="14.25">
      <c r="G252" s="5"/>
      <c r="H252" s="5"/>
      <c r="I252" s="5"/>
      <c r="J252" s="5"/>
      <c r="K252" s="5"/>
      <c r="L252" s="5"/>
      <c r="M252" s="5"/>
      <c r="N252" s="4"/>
    </row>
    <row r="253" spans="7:14" s="2" customFormat="1" ht="14.25">
      <c r="G253" s="5"/>
      <c r="H253" s="5"/>
      <c r="I253" s="5"/>
      <c r="J253" s="5"/>
      <c r="K253" s="5"/>
      <c r="L253" s="5"/>
      <c r="M253" s="5"/>
      <c r="N253" s="4"/>
    </row>
    <row r="254" spans="7:14" s="2" customFormat="1" ht="14.25">
      <c r="G254" s="5"/>
      <c r="H254" s="5"/>
      <c r="I254" s="5"/>
      <c r="J254" s="5"/>
      <c r="K254" s="5"/>
      <c r="L254" s="5"/>
      <c r="M254" s="5"/>
      <c r="N254" s="4"/>
    </row>
    <row r="255" spans="7:14" s="2" customFormat="1" ht="14.25">
      <c r="G255" s="5"/>
      <c r="H255" s="5"/>
      <c r="I255" s="5"/>
      <c r="J255" s="5"/>
      <c r="K255" s="5"/>
      <c r="L255" s="5"/>
      <c r="M255" s="5"/>
      <c r="N255" s="4"/>
    </row>
    <row r="256" spans="7:14" s="2" customFormat="1" ht="14.25">
      <c r="G256" s="5"/>
      <c r="H256" s="5"/>
      <c r="I256" s="5"/>
      <c r="J256" s="5"/>
      <c r="K256" s="5"/>
      <c r="L256" s="5"/>
      <c r="M256" s="5"/>
      <c r="N256" s="4"/>
    </row>
    <row r="257" spans="7:14" s="2" customFormat="1" ht="14.25">
      <c r="G257" s="5"/>
      <c r="H257" s="5"/>
      <c r="I257" s="5"/>
      <c r="J257" s="5"/>
      <c r="K257" s="5"/>
      <c r="L257" s="5"/>
      <c r="M257" s="5"/>
      <c r="N257" s="4"/>
    </row>
    <row r="258" spans="7:14" s="2" customFormat="1" ht="14.25">
      <c r="G258" s="5"/>
      <c r="H258" s="5"/>
      <c r="I258" s="5"/>
      <c r="J258" s="5"/>
      <c r="K258" s="5"/>
      <c r="L258" s="5"/>
      <c r="M258" s="5"/>
      <c r="N258" s="4"/>
    </row>
    <row r="259" spans="7:14" s="2" customFormat="1" ht="14.25">
      <c r="G259" s="5"/>
      <c r="H259" s="5"/>
      <c r="I259" s="5"/>
      <c r="J259" s="5"/>
      <c r="K259" s="5"/>
      <c r="L259" s="5"/>
      <c r="M259" s="5"/>
      <c r="N259" s="4"/>
    </row>
    <row r="260" spans="7:14" s="2" customFormat="1" ht="14.25">
      <c r="G260" s="5"/>
      <c r="H260" s="5"/>
      <c r="I260" s="5"/>
      <c r="J260" s="5"/>
      <c r="K260" s="5"/>
      <c r="L260" s="5"/>
      <c r="M260" s="5"/>
      <c r="N260" s="4"/>
    </row>
    <row r="261" spans="7:14" s="2" customFormat="1" ht="14.25">
      <c r="G261" s="5"/>
      <c r="H261" s="5"/>
      <c r="I261" s="5"/>
      <c r="J261" s="5"/>
      <c r="K261" s="5"/>
      <c r="L261" s="5"/>
      <c r="M261" s="5"/>
      <c r="N261" s="4"/>
    </row>
    <row r="262" spans="7:14" s="2" customFormat="1" ht="14.25">
      <c r="G262" s="5"/>
      <c r="H262" s="5"/>
      <c r="I262" s="5"/>
      <c r="J262" s="5"/>
      <c r="K262" s="5"/>
      <c r="L262" s="5"/>
      <c r="M262" s="5"/>
      <c r="N262" s="4"/>
    </row>
    <row r="263" spans="7:14" s="2" customFormat="1" ht="14.25">
      <c r="G263" s="5"/>
      <c r="H263" s="5"/>
      <c r="I263" s="5"/>
      <c r="J263" s="5"/>
      <c r="K263" s="5"/>
      <c r="L263" s="5"/>
      <c r="M263" s="5"/>
      <c r="N263" s="4"/>
    </row>
    <row r="264" spans="7:14" s="2" customFormat="1" ht="14.25">
      <c r="G264" s="5"/>
      <c r="H264" s="5"/>
      <c r="I264" s="5"/>
      <c r="J264" s="5"/>
      <c r="K264" s="5"/>
      <c r="L264" s="5"/>
      <c r="M264" s="5"/>
      <c r="N264" s="4"/>
    </row>
    <row r="265" spans="7:14" s="2" customFormat="1" ht="14.25">
      <c r="G265" s="5"/>
      <c r="H265" s="5"/>
      <c r="I265" s="5"/>
      <c r="J265" s="5"/>
      <c r="K265" s="5"/>
      <c r="L265" s="5"/>
      <c r="M265" s="5"/>
      <c r="N265" s="4"/>
    </row>
    <row r="266" spans="7:14" s="2" customFormat="1" ht="14.25">
      <c r="G266" s="5"/>
      <c r="H266" s="5"/>
      <c r="I266" s="5"/>
      <c r="J266" s="5"/>
      <c r="K266" s="5"/>
      <c r="L266" s="5"/>
      <c r="M266" s="5"/>
      <c r="N266" s="4"/>
    </row>
    <row r="267" spans="7:14" s="2" customFormat="1" ht="14.25">
      <c r="G267" s="5"/>
      <c r="H267" s="5"/>
      <c r="I267" s="5"/>
      <c r="J267" s="5"/>
      <c r="K267" s="5"/>
      <c r="L267" s="5"/>
      <c r="M267" s="5"/>
      <c r="N267" s="4"/>
    </row>
    <row r="268" spans="7:14" s="2" customFormat="1" ht="14.25">
      <c r="G268" s="5"/>
      <c r="H268" s="5"/>
      <c r="I268" s="5"/>
      <c r="J268" s="5"/>
      <c r="K268" s="5"/>
      <c r="L268" s="5"/>
      <c r="M268" s="5"/>
      <c r="N268" s="4"/>
    </row>
    <row r="269" spans="7:14" s="2" customFormat="1" ht="14.25">
      <c r="G269" s="5"/>
      <c r="H269" s="5"/>
      <c r="I269" s="5"/>
      <c r="J269" s="5"/>
      <c r="K269" s="5"/>
      <c r="L269" s="5"/>
      <c r="M269" s="5"/>
      <c r="N269" s="4"/>
    </row>
    <row r="270" spans="7:14" s="2" customFormat="1" ht="14.25">
      <c r="G270" s="5"/>
      <c r="H270" s="5"/>
      <c r="I270" s="5"/>
      <c r="J270" s="5"/>
      <c r="K270" s="5"/>
      <c r="L270" s="5"/>
      <c r="M270" s="5"/>
      <c r="N270" s="4"/>
    </row>
    <row r="271" spans="7:14" s="2" customFormat="1" ht="14.25">
      <c r="G271" s="5"/>
      <c r="H271" s="5"/>
      <c r="I271" s="5"/>
      <c r="J271" s="5"/>
      <c r="K271" s="5"/>
      <c r="L271" s="5"/>
      <c r="M271" s="5"/>
      <c r="N271" s="4"/>
    </row>
    <row r="272" spans="7:14" s="2" customFormat="1" ht="14.25">
      <c r="G272" s="5"/>
      <c r="H272" s="5"/>
      <c r="I272" s="5"/>
      <c r="J272" s="5"/>
      <c r="K272" s="5"/>
      <c r="L272" s="5"/>
      <c r="M272" s="5"/>
      <c r="N272" s="4"/>
    </row>
    <row r="273" spans="7:14" s="2" customFormat="1" ht="14.25">
      <c r="G273" s="5"/>
      <c r="H273" s="5"/>
      <c r="I273" s="5"/>
      <c r="J273" s="5"/>
      <c r="K273" s="5"/>
      <c r="L273" s="5"/>
      <c r="M273" s="5"/>
      <c r="N273" s="4"/>
    </row>
    <row r="274" spans="7:14" s="2" customFormat="1" ht="14.25">
      <c r="G274" s="5"/>
      <c r="H274" s="5"/>
      <c r="I274" s="5"/>
      <c r="J274" s="5"/>
      <c r="K274" s="5"/>
      <c r="L274" s="5"/>
      <c r="M274" s="5"/>
      <c r="N274" s="4"/>
    </row>
    <row r="275" spans="7:14" s="2" customFormat="1" ht="14.25">
      <c r="G275" s="5"/>
      <c r="H275" s="5"/>
      <c r="I275" s="5"/>
      <c r="J275" s="5"/>
      <c r="K275" s="5"/>
      <c r="L275" s="5"/>
      <c r="M275" s="5"/>
      <c r="N275" s="4"/>
    </row>
    <row r="276" spans="7:14" s="2" customFormat="1" ht="14.25">
      <c r="G276" s="5"/>
      <c r="H276" s="5"/>
      <c r="I276" s="5"/>
      <c r="J276" s="5"/>
      <c r="K276" s="5"/>
      <c r="L276" s="5"/>
      <c r="M276" s="5"/>
      <c r="N276" s="4"/>
    </row>
    <row r="277" spans="2:27" s="3" customFormat="1" ht="14.25">
      <c r="B277" s="2"/>
      <c r="C277" s="2"/>
      <c r="D277" s="2"/>
      <c r="E277" s="2"/>
      <c r="F277" s="2"/>
      <c r="G277" s="5"/>
      <c r="H277" s="5"/>
      <c r="I277" s="5"/>
      <c r="J277" s="5"/>
      <c r="K277" s="5"/>
      <c r="L277" s="5"/>
      <c r="M277" s="5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s="3" customFormat="1" ht="14.25">
      <c r="B278" s="2"/>
      <c r="C278" s="2"/>
      <c r="D278" s="2"/>
      <c r="E278" s="2"/>
      <c r="F278" s="2"/>
      <c r="G278" s="5"/>
      <c r="H278" s="5"/>
      <c r="I278" s="5"/>
      <c r="J278" s="5"/>
      <c r="K278" s="5"/>
      <c r="L278" s="5"/>
      <c r="M278" s="5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s="3" customFormat="1" ht="14.25">
      <c r="B279" s="2"/>
      <c r="C279" s="2"/>
      <c r="D279" s="2"/>
      <c r="E279" s="2"/>
      <c r="F279" s="2"/>
      <c r="G279" s="5"/>
      <c r="H279" s="5"/>
      <c r="I279" s="5"/>
      <c r="J279" s="5"/>
      <c r="K279" s="5"/>
      <c r="L279" s="5"/>
      <c r="M279" s="5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s="3" customFormat="1" ht="14.25">
      <c r="B280" s="2"/>
      <c r="C280" s="2"/>
      <c r="D280" s="2"/>
      <c r="E280" s="2"/>
      <c r="F280" s="2"/>
      <c r="G280" s="5"/>
      <c r="H280" s="5"/>
      <c r="I280" s="5"/>
      <c r="J280" s="5"/>
      <c r="K280" s="5"/>
      <c r="L280" s="5"/>
      <c r="M280" s="5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s="3" customFormat="1" ht="14.25">
      <c r="B281" s="2"/>
      <c r="C281" s="2"/>
      <c r="D281" s="2"/>
      <c r="E281" s="2"/>
      <c r="F281" s="2"/>
      <c r="G281" s="5"/>
      <c r="H281" s="5"/>
      <c r="I281" s="5"/>
      <c r="J281" s="5"/>
      <c r="K281" s="5"/>
      <c r="L281" s="5"/>
      <c r="M281" s="5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s="3" customFormat="1" ht="14.25">
      <c r="B282" s="2"/>
      <c r="C282" s="2"/>
      <c r="D282" s="2"/>
      <c r="E282" s="2"/>
      <c r="F282" s="2"/>
      <c r="G282" s="5"/>
      <c r="H282" s="5"/>
      <c r="I282" s="5"/>
      <c r="J282" s="5"/>
      <c r="K282" s="5"/>
      <c r="L282" s="5"/>
      <c r="M282" s="5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s="3" customFormat="1" ht="14.25">
      <c r="B283" s="2"/>
      <c r="C283" s="2"/>
      <c r="D283" s="2"/>
      <c r="E283" s="2"/>
      <c r="F283" s="2"/>
      <c r="G283" s="5"/>
      <c r="H283" s="5"/>
      <c r="I283" s="5"/>
      <c r="J283" s="5"/>
      <c r="K283" s="5"/>
      <c r="L283" s="5"/>
      <c r="M283" s="5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s="3" customFormat="1" ht="14.25">
      <c r="B284" s="2"/>
      <c r="C284" s="2"/>
      <c r="D284" s="2"/>
      <c r="E284" s="2"/>
      <c r="F284" s="2"/>
      <c r="G284" s="5"/>
      <c r="H284" s="5"/>
      <c r="I284" s="5"/>
      <c r="J284" s="5"/>
      <c r="K284" s="5"/>
      <c r="L284" s="5"/>
      <c r="M284" s="5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s="3" customFormat="1" ht="14.25">
      <c r="B285" s="2"/>
      <c r="C285" s="2"/>
      <c r="D285" s="2"/>
      <c r="E285" s="2"/>
      <c r="F285" s="2"/>
      <c r="G285" s="5"/>
      <c r="H285" s="5"/>
      <c r="I285" s="5"/>
      <c r="J285" s="5"/>
      <c r="K285" s="5"/>
      <c r="L285" s="5"/>
      <c r="M285" s="5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s="3" customFormat="1" ht="14.25">
      <c r="B286" s="2"/>
      <c r="C286" s="2"/>
      <c r="D286" s="2"/>
      <c r="E286" s="2"/>
      <c r="F286" s="2"/>
      <c r="G286" s="5"/>
      <c r="H286" s="5"/>
      <c r="I286" s="5"/>
      <c r="J286" s="5"/>
      <c r="K286" s="5"/>
      <c r="L286" s="5"/>
      <c r="M286" s="5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s="3" customFormat="1" ht="14.25">
      <c r="B287" s="2"/>
      <c r="C287" s="2"/>
      <c r="D287" s="2"/>
      <c r="E287" s="2"/>
      <c r="F287" s="2"/>
      <c r="G287" s="5"/>
      <c r="H287" s="5"/>
      <c r="I287" s="5"/>
      <c r="J287" s="5"/>
      <c r="K287" s="5"/>
      <c r="L287" s="5"/>
      <c r="M287" s="5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s="3" customFormat="1" ht="14.25">
      <c r="B288" s="2"/>
      <c r="C288" s="2"/>
      <c r="D288" s="2"/>
      <c r="E288" s="2"/>
      <c r="F288" s="2"/>
      <c r="G288" s="5"/>
      <c r="H288" s="5"/>
      <c r="I288" s="5"/>
      <c r="J288" s="5"/>
      <c r="K288" s="5"/>
      <c r="L288" s="5"/>
      <c r="M288" s="5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s="3" customFormat="1" ht="14.25">
      <c r="B289" s="2"/>
      <c r="C289" s="2"/>
      <c r="D289" s="2"/>
      <c r="E289" s="2"/>
      <c r="F289" s="2"/>
      <c r="G289" s="5"/>
      <c r="H289" s="5"/>
      <c r="I289" s="5"/>
      <c r="J289" s="5"/>
      <c r="K289" s="5"/>
      <c r="L289" s="5"/>
      <c r="M289" s="5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s="3" customFormat="1" ht="14.25">
      <c r="B290" s="2"/>
      <c r="C290" s="2"/>
      <c r="D290" s="2"/>
      <c r="E290" s="2"/>
      <c r="F290" s="2"/>
      <c r="G290" s="5"/>
      <c r="H290" s="5"/>
      <c r="I290" s="5"/>
      <c r="J290" s="5"/>
      <c r="K290" s="5"/>
      <c r="L290" s="5"/>
      <c r="M290" s="5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s="3" customFormat="1" ht="14.25">
      <c r="B291" s="2"/>
      <c r="C291" s="2"/>
      <c r="D291" s="2"/>
      <c r="E291" s="2"/>
      <c r="F291" s="2"/>
      <c r="G291" s="5"/>
      <c r="H291" s="5"/>
      <c r="I291" s="5"/>
      <c r="J291" s="5"/>
      <c r="K291" s="5"/>
      <c r="L291" s="5"/>
      <c r="M291" s="5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6" ht="14.25">
      <c r="B292" s="2"/>
      <c r="C292" s="2"/>
      <c r="D292" s="2"/>
      <c r="E292" s="2"/>
      <c r="F292" s="2"/>
    </row>
    <row r="293" spans="2:6" ht="14.25">
      <c r="B293" s="2"/>
      <c r="C293" s="2"/>
      <c r="D293" s="2"/>
      <c r="E293" s="2"/>
      <c r="F293" s="2"/>
    </row>
    <row r="294" spans="2:6" ht="14.25">
      <c r="B294" s="2"/>
      <c r="C294" s="2"/>
      <c r="D294" s="2"/>
      <c r="E294" s="2"/>
      <c r="F294" s="2"/>
    </row>
    <row r="295" spans="2:6" ht="14.25">
      <c r="B295" s="2"/>
      <c r="C295" s="2"/>
      <c r="D295" s="2"/>
      <c r="E295" s="2"/>
      <c r="F295" s="2"/>
    </row>
    <row r="296" spans="2:6" ht="14.25">
      <c r="B296" s="2"/>
      <c r="C296" s="2"/>
      <c r="D296" s="2"/>
      <c r="E296" s="2"/>
      <c r="F296" s="2"/>
    </row>
    <row r="297" spans="2:6" ht="14.25">
      <c r="B297" s="2"/>
      <c r="C297" s="2"/>
      <c r="D297" s="2"/>
      <c r="E297" s="2"/>
      <c r="F297" s="2"/>
    </row>
    <row r="298" spans="2:6" ht="14.25">
      <c r="B298" s="3"/>
      <c r="C298" s="3"/>
      <c r="D298" s="3"/>
      <c r="E298" s="3"/>
      <c r="F298" s="3"/>
    </row>
    <row r="299" spans="2:6" ht="14.25">
      <c r="B299" s="3"/>
      <c r="C299" s="3"/>
      <c r="D299" s="3"/>
      <c r="E299" s="3"/>
      <c r="F299" s="3"/>
    </row>
    <row r="300" spans="2:6" ht="14.25">
      <c r="B300" s="3"/>
      <c r="C300" s="3"/>
      <c r="D300" s="3"/>
      <c r="E300" s="3"/>
      <c r="F300" s="3"/>
    </row>
    <row r="301" spans="2:6" ht="14.25">
      <c r="B301" s="3"/>
      <c r="C301" s="3"/>
      <c r="D301" s="3"/>
      <c r="E301" s="3"/>
      <c r="F301" s="3"/>
    </row>
    <row r="302" spans="2:6" ht="14.25">
      <c r="B302" s="3"/>
      <c r="C302" s="3"/>
      <c r="D302" s="3"/>
      <c r="E302" s="3"/>
      <c r="F302" s="3"/>
    </row>
    <row r="303" spans="2:6" ht="14.25">
      <c r="B303" s="3"/>
      <c r="C303" s="3"/>
      <c r="D303" s="3"/>
      <c r="E303" s="3"/>
      <c r="F303" s="3"/>
    </row>
    <row r="304" spans="2:6" ht="14.25">
      <c r="B304" s="3"/>
      <c r="C304" s="3"/>
      <c r="D304" s="3"/>
      <c r="E304" s="3"/>
      <c r="F304" s="3"/>
    </row>
    <row r="305" spans="2:6" ht="14.25">
      <c r="B305" s="3"/>
      <c r="C305" s="3"/>
      <c r="D305" s="3"/>
      <c r="E305" s="3"/>
      <c r="F305" s="3"/>
    </row>
    <row r="306" spans="2:6" ht="14.25">
      <c r="B306" s="3"/>
      <c r="C306" s="3"/>
      <c r="D306" s="3"/>
      <c r="E306" s="3"/>
      <c r="F306" s="3"/>
    </row>
    <row r="307" spans="2:6" ht="14.25">
      <c r="B307" s="3"/>
      <c r="C307" s="3"/>
      <c r="D307" s="3"/>
      <c r="E307" s="3"/>
      <c r="F307" s="3"/>
    </row>
    <row r="308" spans="2:6" ht="14.25">
      <c r="B308" s="3"/>
      <c r="C308" s="3"/>
      <c r="D308" s="3"/>
      <c r="E308" s="3"/>
      <c r="F308" s="3"/>
    </row>
    <row r="309" spans="2:6" ht="14.25">
      <c r="B309" s="3"/>
      <c r="C309" s="3"/>
      <c r="D309" s="3"/>
      <c r="E309" s="3"/>
      <c r="F309" s="3"/>
    </row>
    <row r="310" spans="2:6" ht="14.25">
      <c r="B310" s="3"/>
      <c r="C310" s="3"/>
      <c r="D310" s="3"/>
      <c r="E310" s="3"/>
      <c r="F310" s="3"/>
    </row>
    <row r="311" spans="2:6" ht="14.25">
      <c r="B311" s="3"/>
      <c r="C311" s="3"/>
      <c r="D311" s="3"/>
      <c r="E311" s="3"/>
      <c r="F311" s="3"/>
    </row>
    <row r="312" spans="2:6" ht="14.25">
      <c r="B312" s="3"/>
      <c r="C312" s="3"/>
      <c r="D312" s="3"/>
      <c r="E312" s="3"/>
      <c r="F312" s="3"/>
    </row>
  </sheetData>
  <sheetProtection insertColumns="0" insertRows="0" deleteColumns="0" deleteRows="0"/>
  <mergeCells count="7">
    <mergeCell ref="C28:D28"/>
    <mergeCell ref="D30:F30"/>
    <mergeCell ref="D32:F32"/>
    <mergeCell ref="D33:F33"/>
    <mergeCell ref="D34:F34"/>
    <mergeCell ref="D99:E99"/>
    <mergeCell ref="A1:F2"/>
  </mergeCells>
  <dataValidations count="3">
    <dataValidation type="list" allowBlank="1" showInputMessage="1" showErrorMessage="1" sqref="C16">
      <formula1>$H$6:$H$14</formula1>
    </dataValidation>
    <dataValidation type="list" allowBlank="1" showInputMessage="1" showErrorMessage="1" sqref="C12">
      <formula1>$G$6:$G$20</formula1>
    </dataValidation>
    <dataValidation type="list" allowBlank="1" showInputMessage="1" showErrorMessage="1" sqref="C21">
      <formula1>$I$6:$I$22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2023-02-18T06:37:18Z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F62644F68B3B4C8CABB1D4E91EBC0076</vt:lpwstr>
  </property>
</Properties>
</file>