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1970" activeTab="0"/>
  </bookViews>
  <sheets>
    <sheet name="OC678x设计程序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6" authorId="0">
      <text>
        <r>
          <rPr>
            <b/>
            <sz val="9"/>
            <rFont val="宋体"/>
            <family val="0"/>
          </rPr>
          <t>右侧下拉箭头选择</t>
        </r>
      </text>
    </comment>
    <comment ref="C22" authorId="0">
      <text>
        <r>
          <rPr>
            <b/>
            <sz val="9"/>
            <rFont val="宋体"/>
            <family val="0"/>
          </rPr>
          <t>右侧按钮选择</t>
        </r>
      </text>
    </comment>
    <comment ref="C13" authorId="0">
      <text>
        <r>
          <rPr>
            <b/>
            <sz val="9"/>
            <rFont val="宋体"/>
            <family val="0"/>
          </rPr>
          <t>右侧按钮选择</t>
        </r>
      </text>
    </comment>
    <comment ref="C18" authorId="0">
      <text>
        <r>
          <rPr>
            <b/>
            <sz val="9"/>
            <rFont val="宋体"/>
            <family val="0"/>
          </rPr>
          <t>右侧下拉
箭头选择</t>
        </r>
      </text>
    </comment>
    <comment ref="E64" authorId="1">
      <text>
        <r>
          <rPr>
            <sz val="9"/>
            <rFont val="宋体"/>
            <family val="0"/>
          </rPr>
          <t>电感电流的额定值</t>
        </r>
      </text>
    </comment>
    <comment ref="E84" authorId="1">
      <text>
        <r>
          <rPr>
            <sz val="9"/>
            <rFont val="宋体"/>
            <family val="0"/>
          </rPr>
          <t>电感电流的额定值</t>
        </r>
      </text>
    </comment>
  </commentList>
</comments>
</file>

<file path=xl/sharedStrings.xml><?xml version="1.0" encoding="utf-8"?>
<sst xmlns="http://schemas.openxmlformats.org/spreadsheetml/2006/main" count="143" uniqueCount="82">
  <si>
    <t>OC678X升压/恒流系统设计程序      V2.0</t>
  </si>
  <si>
    <r>
      <t>使用说明：本软件用于OC678X系统设计。软件中</t>
    </r>
    <r>
      <rPr>
        <sz val="14"/>
        <color indexed="52"/>
        <rFont val="Arial Unicode MS"/>
        <family val="0"/>
      </rPr>
      <t>橙色字体</t>
    </r>
    <r>
      <rPr>
        <sz val="14"/>
        <color indexed="8"/>
        <rFont val="Arial Unicode MS"/>
        <family val="0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</si>
  <si>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0"/>
      </rPr>
      <t xml:space="preserve"> </t>
    </r>
    <r>
      <rPr>
        <sz val="14"/>
        <color indexed="44"/>
        <rFont val="Arial Unicode MS"/>
        <family val="0"/>
      </rPr>
      <t>蓝色字体</t>
    </r>
    <r>
      <rPr>
        <sz val="14"/>
        <color indexed="8"/>
        <rFont val="Arial Unicode MS"/>
        <family val="0"/>
      </rPr>
      <t>）</t>
    </r>
    <r>
      <rPr>
        <sz val="14"/>
        <rFont val="Arial Unicode MS"/>
        <family val="0"/>
      </rPr>
      <t>。</t>
    </r>
  </si>
  <si>
    <t>方案参数计算</t>
  </si>
  <si>
    <t>方案参数提醒</t>
  </si>
  <si>
    <t>输入最低电压   Vin_min(V)=</t>
  </si>
  <si>
    <t>输入最高电压   Vin_max(V)=</t>
  </si>
  <si>
    <t>Iinrms</t>
  </si>
  <si>
    <t>输出电压       Vo(V)=</t>
  </si>
  <si>
    <t>输出恒流值        Io(A)=</t>
  </si>
  <si>
    <t>电源转换效率    η(%)=</t>
  </si>
  <si>
    <t>Rosc电阻        Rosc(K)=</t>
  </si>
  <si>
    <t>DMIN</t>
  </si>
  <si>
    <t>驱动频率范围    Fs(KHz)=</t>
  </si>
  <si>
    <t>DMAX</t>
  </si>
  <si>
    <t>计算电感最小值   L(uH)＞</t>
  </si>
  <si>
    <r>
      <t>I</t>
    </r>
    <r>
      <rPr>
        <vertAlign val="subscript"/>
        <sz val="12"/>
        <color indexed="55"/>
        <rFont val="微软雅黑"/>
        <family val="2"/>
      </rPr>
      <t>lripmin</t>
    </r>
  </si>
  <si>
    <t>实际电感取值     L(uH)=</t>
  </si>
  <si>
    <t xml:space="preserve">   普通使用33uH~100uH</t>
  </si>
  <si>
    <t>Ipk</t>
  </si>
  <si>
    <t>电感纹波电流范围  ΔI(A)=</t>
  </si>
  <si>
    <t>OVP分压下拉电阻(K)=</t>
  </si>
  <si>
    <t>OVP分压上拉电阻(K)=</t>
  </si>
  <si>
    <t>输出OVP电压值(V)=</t>
  </si>
  <si>
    <t>CS输入限流采样电阻 Rcs(Ω)＜</t>
  </si>
  <si>
    <t>实际选择CS电阻阻值   Rcs(Ω)=</t>
  </si>
  <si>
    <t>CS输入限流电阻功耗  Pcs(W)=</t>
  </si>
  <si>
    <r>
      <t>FB输出电流采样电阻 R</t>
    </r>
    <r>
      <rPr>
        <b/>
        <vertAlign val="subscript"/>
        <sz val="12"/>
        <rFont val="微软雅黑"/>
        <family val="2"/>
      </rPr>
      <t>FB(</t>
    </r>
    <r>
      <rPr>
        <b/>
        <sz val="12"/>
        <rFont val="微软雅黑"/>
        <family val="2"/>
      </rPr>
      <t>Ω)=</t>
    </r>
  </si>
  <si>
    <r>
      <t>FB输出电流电阻功耗  P</t>
    </r>
    <r>
      <rPr>
        <b/>
        <vertAlign val="subscript"/>
        <sz val="12"/>
        <rFont val="微软雅黑"/>
        <family val="2"/>
      </rPr>
      <t>FB</t>
    </r>
    <r>
      <rPr>
        <b/>
        <sz val="12"/>
        <rFont val="微软雅黑"/>
        <family val="2"/>
      </rPr>
      <t>(W)=</t>
    </r>
  </si>
  <si>
    <t>电感线径         φ(mm)＞</t>
  </si>
  <si>
    <t>输出电容Cout（uF）＞</t>
  </si>
  <si>
    <t>输入电容Cin（uF）＞</t>
  </si>
  <si>
    <t>方案自动选型</t>
  </si>
  <si>
    <t>版本更新记录</t>
  </si>
  <si>
    <t>更新日期</t>
  </si>
  <si>
    <t>更新内容</t>
  </si>
  <si>
    <t>V1.0</t>
  </si>
  <si>
    <t>初版发布，电感和相关重要参数计算</t>
  </si>
  <si>
    <t>V2.0</t>
  </si>
  <si>
    <t>增加系统自动生成BOM清单</t>
  </si>
  <si>
    <t>OC6781_DEMO典型应用原理图</t>
  </si>
  <si>
    <t>OC6781 外置MOS芯片，系统自动生成DEMO-BOM清单</t>
  </si>
  <si>
    <t>序号</t>
  </si>
  <si>
    <t>位号</t>
  </si>
  <si>
    <t>元件值</t>
  </si>
  <si>
    <t>单位</t>
  </si>
  <si>
    <t>耐压/封装</t>
  </si>
  <si>
    <t>电解电容C1＞</t>
  </si>
  <si>
    <t>μF</t>
  </si>
  <si>
    <r>
      <t>V</t>
    </r>
    <r>
      <rPr>
        <vertAlign val="subscript"/>
        <sz val="11"/>
        <color indexed="15"/>
        <rFont val="微软雅黑"/>
        <family val="2"/>
      </rPr>
      <t>C1</t>
    </r>
    <r>
      <rPr>
        <sz val="11"/>
        <color indexed="40"/>
        <rFont val="微软雅黑"/>
        <family val="2"/>
      </rPr>
      <t>&gt;Vin/8*12</t>
    </r>
  </si>
  <si>
    <t>电解电容C2＞</t>
  </si>
  <si>
    <r>
      <t>V</t>
    </r>
    <r>
      <rPr>
        <vertAlign val="subscript"/>
        <sz val="11"/>
        <color indexed="40"/>
        <rFont val="微软雅黑"/>
        <family val="2"/>
      </rPr>
      <t>C2</t>
    </r>
    <r>
      <rPr>
        <sz val="11"/>
        <color indexed="40"/>
        <rFont val="微软雅黑"/>
        <family val="2"/>
      </rPr>
      <t>&gt;Vo*1.2/10*13</t>
    </r>
  </si>
  <si>
    <t>C1A≥</t>
  </si>
  <si>
    <r>
      <t>V</t>
    </r>
    <r>
      <rPr>
        <vertAlign val="subscript"/>
        <sz val="11"/>
        <color indexed="40"/>
        <rFont val="微软雅黑"/>
        <family val="2"/>
      </rPr>
      <t>C1A</t>
    </r>
    <r>
      <rPr>
        <sz val="11"/>
        <color indexed="40"/>
        <rFont val="微软雅黑"/>
        <family val="2"/>
      </rPr>
      <t>&gt;Vin/0805</t>
    </r>
  </si>
  <si>
    <t>C3=</t>
  </si>
  <si>
    <r>
      <t>V</t>
    </r>
    <r>
      <rPr>
        <vertAlign val="subscript"/>
        <sz val="11"/>
        <color indexed="40"/>
        <rFont val="微软雅黑"/>
        <family val="2"/>
      </rPr>
      <t>C3</t>
    </r>
    <r>
      <rPr>
        <sz val="11"/>
        <color indexed="40"/>
        <rFont val="微软雅黑"/>
        <family val="2"/>
      </rPr>
      <t>&gt;Vo*1.2/0805</t>
    </r>
  </si>
  <si>
    <t>R1=</t>
  </si>
  <si>
    <t>KΩ</t>
  </si>
  <si>
    <t>1%精度/0805</t>
  </si>
  <si>
    <t>R2 R3 R4</t>
  </si>
  <si>
    <t>Ω</t>
  </si>
  <si>
    <t>1%精度/1206</t>
  </si>
  <si>
    <t>R8 R9 R10</t>
  </si>
  <si>
    <t>R7=</t>
  </si>
  <si>
    <t>5%精度/0805</t>
  </si>
  <si>
    <t>R11=</t>
  </si>
  <si>
    <t>R5=</t>
  </si>
  <si>
    <t>R6=</t>
  </si>
  <si>
    <t>Rx</t>
  </si>
  <si>
    <t>NC</t>
  </si>
  <si>
    <t>D5</t>
  </si>
  <si>
    <t>M7</t>
  </si>
  <si>
    <t>SMA</t>
  </si>
  <si>
    <t>D1 D2</t>
  </si>
  <si>
    <t>L1</t>
  </si>
  <si>
    <t>μH</t>
  </si>
  <si>
    <t>Q1 N-MOS</t>
  </si>
  <si>
    <t>U1</t>
  </si>
  <si>
    <t>OC6781</t>
  </si>
  <si>
    <t>SOP8</t>
  </si>
  <si>
    <t>OC6780 内置MOS芯片，系统自动生成DEMO-BOM清单</t>
  </si>
  <si>
    <t>5%精度/0603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</si>
</sst>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00_ "/>
  </numFmts>
  <fonts count="77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宋体"/>
      <family val="0"/>
    </font>
    <font>
      <b/>
      <sz val="26"/>
      <name val="Arial Unicode MS"/>
      <family val="0"/>
    </font>
    <font>
      <sz val="14"/>
      <name val="Arial Unicode MS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55"/>
      <name val="Arial Unicode MS"/>
      <family val="0"/>
    </font>
    <font>
      <b/>
      <sz val="12"/>
      <name val="微软雅黑"/>
      <family val="2"/>
    </font>
    <font>
      <sz val="11.5"/>
      <color indexed="10"/>
      <name val="微软雅黑"/>
      <family val="2"/>
    </font>
    <font>
      <sz val="12"/>
      <color indexed="10"/>
      <name val="微软雅黑"/>
      <family val="2"/>
    </font>
    <font>
      <sz val="12"/>
      <color indexed="8"/>
      <name val="Arial Unicode MS"/>
      <family val="0"/>
    </font>
    <font>
      <sz val="14"/>
      <color indexed="8"/>
      <name val="Arial Unicode MS"/>
      <family val="0"/>
    </font>
    <font>
      <sz val="12"/>
      <color indexed="22"/>
      <name val="Arial Unicode MS"/>
      <family val="0"/>
    </font>
    <font>
      <sz val="14"/>
      <color indexed="22"/>
      <name val="Arial Unicode MS"/>
      <family val="0"/>
    </font>
    <font>
      <b/>
      <sz val="12"/>
      <color indexed="22"/>
      <name val="Arial Unicode MS"/>
      <family val="0"/>
    </font>
    <font>
      <sz val="10"/>
      <color indexed="22"/>
      <name val="Arial Unicode MS"/>
      <family val="0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0"/>
    </font>
    <font>
      <sz val="14"/>
      <color indexed="12"/>
      <name val="Arial Unicode MS"/>
      <family val="0"/>
    </font>
    <font>
      <sz val="14"/>
      <color indexed="44"/>
      <name val="Arial Unicode MS"/>
      <family val="0"/>
    </font>
    <font>
      <vertAlign val="subscript"/>
      <sz val="12"/>
      <color indexed="55"/>
      <name val="微软雅黑"/>
      <family val="2"/>
    </font>
    <font>
      <b/>
      <vertAlign val="subscript"/>
      <sz val="12"/>
      <name val="微软雅黑"/>
      <family val="2"/>
    </font>
    <font>
      <vertAlign val="subscript"/>
      <sz val="11"/>
      <color indexed="15"/>
      <name val="微软雅黑"/>
      <family val="2"/>
    </font>
    <font>
      <vertAlign val="subscript"/>
      <sz val="11"/>
      <color indexed="40"/>
      <name val="微软雅黑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 tint="-0.3499799966812134"/>
      <name val="宋体"/>
      <family val="0"/>
    </font>
    <font>
      <sz val="12"/>
      <color theme="0" tint="-0.3499799966812134"/>
      <name val="Arial Unicode MS"/>
      <family val="0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b/>
      <sz val="8"/>
      <name val="宋体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4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4" borderId="0" applyNumberFormat="0" applyBorder="0" applyAlignment="0" applyProtection="0"/>
    <xf numFmtId="0" fontId="56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7" borderId="2" applyNumberFormat="0" applyFont="0" applyAlignment="0" applyProtection="0"/>
    <xf numFmtId="0" fontId="57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57" fillId="9" borderId="0" applyNumberFormat="0" applyBorder="0" applyAlignment="0" applyProtection="0"/>
    <xf numFmtId="0" fontId="59" fillId="0" borderId="4" applyNumberFormat="0" applyFill="0" applyAlignment="0" applyProtection="0"/>
    <xf numFmtId="0" fontId="57" fillId="10" borderId="0" applyNumberFormat="0" applyBorder="0" applyAlignment="0" applyProtection="0"/>
    <xf numFmtId="0" fontId="65" fillId="11" borderId="5" applyNumberFormat="0" applyAlignment="0" applyProtection="0"/>
    <xf numFmtId="0" fontId="66" fillId="11" borderId="1" applyNumberFormat="0" applyAlignment="0" applyProtection="0"/>
    <xf numFmtId="0" fontId="67" fillId="12" borderId="6" applyNumberFormat="0" applyAlignment="0" applyProtection="0"/>
    <xf numFmtId="0" fontId="54" fillId="13" borderId="0" applyNumberFormat="0" applyBorder="0" applyAlignment="0" applyProtection="0"/>
    <xf numFmtId="0" fontId="57" fillId="14" borderId="0" applyNumberFormat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5" borderId="0" applyNumberFormat="0" applyBorder="0" applyAlignment="0" applyProtection="0"/>
    <xf numFmtId="0" fontId="71" fillId="16" borderId="0" applyNumberFormat="0" applyBorder="0" applyAlignment="0" applyProtection="0"/>
    <xf numFmtId="0" fontId="54" fillId="17" borderId="0" applyNumberFormat="0" applyBorder="0" applyAlignment="0" applyProtection="0"/>
    <xf numFmtId="0" fontId="57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7" fillId="27" borderId="0" applyNumberFormat="0" applyBorder="0" applyAlignment="0" applyProtection="0"/>
    <xf numFmtId="0" fontId="54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4" fillId="31" borderId="0" applyNumberFormat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2" fillId="35" borderId="0" xfId="0" applyFont="1" applyFill="1" applyBorder="1" applyAlignment="1">
      <alignment vertical="center"/>
    </xf>
    <xf numFmtId="0" fontId="4" fillId="36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6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 horizontal="left"/>
      <protection hidden="1"/>
    </xf>
    <xf numFmtId="0" fontId="10" fillId="37" borderId="11" xfId="0" applyFont="1" applyFill="1" applyBorder="1" applyAlignment="1" applyProtection="1">
      <alignment horizontal="center"/>
      <protection hidden="1" locked="0"/>
    </xf>
    <xf numFmtId="0" fontId="11" fillId="0" borderId="12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13" fillId="33" borderId="13" xfId="0" applyFont="1" applyFill="1" applyBorder="1" applyAlignment="1" applyProtection="1">
      <alignment vertical="center"/>
      <protection hidden="1"/>
    </xf>
    <xf numFmtId="0" fontId="73" fillId="35" borderId="0" xfId="0" applyFont="1" applyFill="1" applyBorder="1" applyAlignment="1" applyProtection="1">
      <alignment horizontal="left"/>
      <protection hidden="1"/>
    </xf>
    <xf numFmtId="0" fontId="9" fillId="0" borderId="14" xfId="0" applyFont="1" applyFill="1" applyBorder="1" applyAlignment="1" applyProtection="1">
      <alignment horizontal="left"/>
      <protection hidden="1"/>
    </xf>
    <xf numFmtId="0" fontId="10" fillId="37" borderId="15" xfId="0" applyFont="1" applyFill="1" applyBorder="1" applyAlignment="1" applyProtection="1">
      <alignment horizontal="center"/>
      <protection hidden="1" locked="0"/>
    </xf>
    <xf numFmtId="0" fontId="11" fillId="0" borderId="16" xfId="0" applyFont="1" applyFill="1" applyBorder="1" applyAlignment="1" applyProtection="1">
      <alignment horizontal="center"/>
      <protection hidden="1"/>
    </xf>
    <xf numFmtId="0" fontId="13" fillId="33" borderId="17" xfId="0" applyFont="1" applyFill="1" applyBorder="1" applyAlignment="1" applyProtection="1">
      <alignment vertical="center"/>
      <protection hidden="1"/>
    </xf>
    <xf numFmtId="0" fontId="13" fillId="33" borderId="18" xfId="0" applyFont="1" applyFill="1" applyBorder="1" applyAlignment="1" applyProtection="1">
      <alignment vertical="center"/>
      <protection hidden="1"/>
    </xf>
    <xf numFmtId="0" fontId="15" fillId="0" borderId="14" xfId="0" applyFont="1" applyFill="1" applyBorder="1" applyAlignment="1">
      <alignment vertical="center"/>
    </xf>
    <xf numFmtId="0" fontId="10" fillId="37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  <protection hidden="1"/>
    </xf>
    <xf numFmtId="0" fontId="16" fillId="33" borderId="19" xfId="0" applyFont="1" applyFill="1" applyBorder="1" applyAlignment="1" applyProtection="1">
      <alignment vertical="center"/>
      <protection hidden="1"/>
    </xf>
    <xf numFmtId="49" fontId="10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10" fillId="36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177" fontId="10" fillId="36" borderId="15" xfId="0" applyNumberFormat="1" applyFont="1" applyFill="1" applyBorder="1" applyAlignment="1">
      <alignment horizontal="center" vertical="center"/>
    </xf>
    <xf numFmtId="177" fontId="10" fillId="36" borderId="16" xfId="0" applyNumberFormat="1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vertical="center"/>
    </xf>
    <xf numFmtId="178" fontId="10" fillId="36" borderId="1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left"/>
      <protection hidden="1"/>
    </xf>
    <xf numFmtId="0" fontId="15" fillId="0" borderId="20" xfId="0" applyFont="1" applyFill="1" applyBorder="1" applyAlignment="1">
      <alignment vertical="center"/>
    </xf>
    <xf numFmtId="0" fontId="19" fillId="0" borderId="21" xfId="0" applyFont="1" applyFill="1" applyBorder="1" applyAlignment="1" applyProtection="1">
      <alignment horizontal="left"/>
      <protection hidden="1"/>
    </xf>
    <xf numFmtId="0" fontId="19" fillId="0" borderId="22" xfId="0" applyFont="1" applyFill="1" applyBorder="1" applyAlignment="1" applyProtection="1">
      <alignment horizontal="left"/>
      <protection hidden="1"/>
    </xf>
    <xf numFmtId="0" fontId="19" fillId="0" borderId="15" xfId="0" applyFont="1" applyFill="1" applyBorder="1" applyAlignment="1" applyProtection="1">
      <alignment horizontal="left"/>
      <protection hidden="1"/>
    </xf>
    <xf numFmtId="0" fontId="19" fillId="0" borderId="23" xfId="0" applyFont="1" applyFill="1" applyBorder="1" applyAlignment="1" applyProtection="1">
      <alignment horizontal="left"/>
      <protection hidden="1"/>
    </xf>
    <xf numFmtId="0" fontId="20" fillId="33" borderId="0" xfId="0" applyFont="1" applyFill="1" applyBorder="1" applyAlignment="1" applyProtection="1">
      <alignment horizontal="left"/>
      <protection hidden="1"/>
    </xf>
    <xf numFmtId="14" fontId="19" fillId="0" borderId="15" xfId="0" applyNumberFormat="1" applyFont="1" applyFill="1" applyBorder="1" applyAlignment="1" applyProtection="1">
      <alignment horizontal="left"/>
      <protection hidden="1"/>
    </xf>
    <xf numFmtId="0" fontId="21" fillId="33" borderId="0" xfId="0" applyFont="1" applyFill="1" applyBorder="1" applyAlignment="1" applyProtection="1">
      <alignment horizontal="lef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 horizontal="left"/>
      <protection hidden="1"/>
    </xf>
    <xf numFmtId="14" fontId="19" fillId="0" borderId="0" xfId="0" applyNumberFormat="1" applyFont="1" applyFill="1" applyBorder="1" applyAlignment="1" applyProtection="1">
      <alignment horizontal="left"/>
      <protection hidden="1"/>
    </xf>
    <xf numFmtId="178" fontId="22" fillId="33" borderId="0" xfId="0" applyNumberFormat="1" applyFont="1" applyFill="1" applyBorder="1" applyAlignment="1" applyProtection="1">
      <alignment horizontal="center"/>
      <protection hidden="1"/>
    </xf>
    <xf numFmtId="0" fontId="23" fillId="33" borderId="0" xfId="0" applyFont="1" applyFill="1" applyBorder="1" applyAlignment="1" applyProtection="1">
      <alignment horizontal="left"/>
      <protection hidden="1"/>
    </xf>
    <xf numFmtId="0" fontId="2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 applyProtection="1">
      <alignment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177" fontId="22" fillId="33" borderId="0" xfId="0" applyNumberFormat="1" applyFont="1" applyFill="1" applyBorder="1" applyAlignment="1" applyProtection="1">
      <alignment horizontal="center"/>
      <protection hidden="1"/>
    </xf>
    <xf numFmtId="0" fontId="74" fillId="38" borderId="24" xfId="0" applyFont="1" applyFill="1" applyBorder="1" applyAlignment="1">
      <alignment horizontal="center" vertical="center"/>
    </xf>
    <xf numFmtId="0" fontId="74" fillId="38" borderId="25" xfId="0" applyFont="1" applyFill="1" applyBorder="1" applyAlignment="1">
      <alignment horizontal="center" vertical="center"/>
    </xf>
    <xf numFmtId="0" fontId="74" fillId="38" borderId="26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/>
    </xf>
    <xf numFmtId="176" fontId="75" fillId="0" borderId="15" xfId="0" applyNumberFormat="1" applyFont="1" applyBorder="1" applyAlignment="1">
      <alignment horizontal="center" vertical="center"/>
    </xf>
    <xf numFmtId="176" fontId="75" fillId="0" borderId="16" xfId="0" applyNumberFormat="1" applyFont="1" applyBorder="1" applyAlignment="1">
      <alignment horizontal="center" vertical="center"/>
    </xf>
    <xf numFmtId="178" fontId="75" fillId="0" borderId="15" xfId="0" applyNumberFormat="1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179" fontId="75" fillId="0" borderId="15" xfId="0" applyNumberFormat="1" applyFont="1" applyBorder="1" applyAlignment="1">
      <alignment horizontal="center" vertical="center"/>
    </xf>
    <xf numFmtId="177" fontId="75" fillId="0" borderId="15" xfId="0" applyNumberFormat="1" applyFont="1" applyBorder="1" applyAlignment="1">
      <alignment horizontal="center" vertical="center"/>
    </xf>
    <xf numFmtId="0" fontId="20" fillId="34" borderId="0" xfId="0" applyFont="1" applyFill="1" applyBorder="1" applyAlignment="1" applyProtection="1">
      <alignment horizontal="left"/>
      <protection hidden="1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32</xdr:row>
      <xdr:rowOff>219075</xdr:rowOff>
    </xdr:from>
    <xdr:to>
      <xdr:col>4</xdr:col>
      <xdr:colOff>904875</xdr:colOff>
      <xdr:row>46</xdr:row>
      <xdr:rowOff>85725</xdr:rowOff>
    </xdr:to>
    <xdr:pic>
      <xdr:nvPicPr>
        <xdr:cNvPr id="1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91500"/>
          <a:ext cx="65627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284"/>
  <sheetViews>
    <sheetView tabSelected="1" zoomScale="115" zoomScaleNormal="115" zoomScaleSheetLayoutView="100" workbookViewId="0" topLeftCell="A1">
      <selection activeCell="C3" sqref="C3"/>
    </sheetView>
  </sheetViews>
  <sheetFormatPr defaultColWidth="9.00390625" defaultRowHeight="14.25"/>
  <cols>
    <col min="1" max="1" width="7.625" style="4" customWidth="1"/>
    <col min="2" max="2" width="29.625" style="4" customWidth="1"/>
    <col min="3" max="3" width="25.75390625" style="4" customWidth="1"/>
    <col min="4" max="4" width="13.375" style="4" customWidth="1"/>
    <col min="5" max="5" width="18.875" style="4" customWidth="1"/>
    <col min="6" max="6" width="54.75390625" style="4" customWidth="1"/>
    <col min="7" max="15" width="9.00390625" style="5" customWidth="1"/>
    <col min="16" max="16" width="12.375" style="3" customWidth="1"/>
    <col min="17" max="20" width="9.00390625" style="3" customWidth="1"/>
    <col min="21" max="27" width="9.00390625" style="2" customWidth="1"/>
    <col min="28" max="43" width="9.00390625" style="3" customWidth="1"/>
    <col min="44" max="256" width="9.00390625" style="4" customWidth="1"/>
  </cols>
  <sheetData>
    <row r="1" spans="1:6" ht="21" customHeight="1">
      <c r="A1" s="6" t="s">
        <v>0</v>
      </c>
      <c r="B1" s="6"/>
      <c r="C1" s="6"/>
      <c r="D1" s="6"/>
      <c r="E1" s="6"/>
      <c r="F1" s="6"/>
    </row>
    <row r="2" spans="1:6" ht="24" customHeight="1">
      <c r="A2" s="6"/>
      <c r="B2" s="6"/>
      <c r="C2" s="6"/>
      <c r="D2" s="6"/>
      <c r="E2" s="6"/>
      <c r="F2" s="6"/>
    </row>
    <row r="3" spans="1:6" ht="19.5" customHeight="1">
      <c r="A3" s="7" t="s">
        <v>1</v>
      </c>
      <c r="B3" s="7"/>
      <c r="C3" s="7"/>
      <c r="D3" s="7"/>
      <c r="E3" s="7"/>
      <c r="F3" s="7"/>
    </row>
    <row r="4" spans="1:6" ht="19.5" customHeight="1">
      <c r="A4" s="7" t="s">
        <v>2</v>
      </c>
      <c r="B4" s="7"/>
      <c r="C4" s="7"/>
      <c r="D4" s="7"/>
      <c r="E4" s="7"/>
      <c r="F4" s="7"/>
    </row>
    <row r="5" spans="1:9" ht="15" customHeight="1">
      <c r="A5" s="8"/>
      <c r="B5" s="8"/>
      <c r="C5" s="8"/>
      <c r="D5" s="8"/>
      <c r="E5" s="8"/>
      <c r="F5" s="8"/>
      <c r="G5" s="5">
        <f>C11*C10/C12/C8*100</f>
        <v>5</v>
      </c>
      <c r="I5" s="5">
        <v>0.02</v>
      </c>
    </row>
    <row r="6" spans="1:9" ht="26.25" customHeight="1">
      <c r="A6" s="9" t="s">
        <v>3</v>
      </c>
      <c r="B6" s="10"/>
      <c r="C6" s="10"/>
      <c r="D6" s="10"/>
      <c r="E6" s="10"/>
      <c r="F6" s="10"/>
      <c r="G6" s="5">
        <v>0</v>
      </c>
      <c r="I6" s="5">
        <v>0.033</v>
      </c>
    </row>
    <row r="7" spans="1:9" ht="15" customHeight="1">
      <c r="A7" s="10"/>
      <c r="B7" s="10"/>
      <c r="C7" s="10"/>
      <c r="D7" s="10"/>
      <c r="E7" s="10"/>
      <c r="F7" s="11" t="s">
        <v>4</v>
      </c>
      <c r="G7" s="5">
        <v>100</v>
      </c>
      <c r="H7" s="5">
        <v>33</v>
      </c>
      <c r="I7" s="5">
        <v>0.05</v>
      </c>
    </row>
    <row r="8" spans="2:255" ht="19.5" customHeight="1">
      <c r="B8" s="12" t="s">
        <v>5</v>
      </c>
      <c r="C8" s="13">
        <v>12</v>
      </c>
      <c r="D8" s="14"/>
      <c r="E8" s="15"/>
      <c r="F8" s="16">
        <f>IF(C8&lt;4.8,"输入电压太低，芯片无法启动","")</f>
      </c>
      <c r="G8" s="17">
        <v>150</v>
      </c>
      <c r="H8" s="17">
        <v>47</v>
      </c>
      <c r="I8" s="17">
        <v>0.068</v>
      </c>
      <c r="J8" s="17"/>
      <c r="K8" s="17"/>
      <c r="L8" s="17"/>
      <c r="M8" s="17"/>
      <c r="N8" s="17"/>
      <c r="O8" s="17"/>
      <c r="P8" s="68"/>
      <c r="Q8" s="68"/>
      <c r="X8" s="44"/>
      <c r="Y8" s="44"/>
      <c r="Z8" s="44"/>
      <c r="AA8" s="44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</row>
    <row r="9" spans="2:255" ht="19.5" customHeight="1">
      <c r="B9" s="18" t="s">
        <v>6</v>
      </c>
      <c r="C9" s="19">
        <v>24</v>
      </c>
      <c r="D9" s="20"/>
      <c r="E9" s="15"/>
      <c r="F9" s="21">
        <f>IF(0.25/C22&gt;K16,"","低输入电压时,CS达到限流，输出电流下降,需减小CS电阻")</f>
      </c>
      <c r="G9" s="17">
        <v>180</v>
      </c>
      <c r="H9" s="17">
        <v>56</v>
      </c>
      <c r="I9" s="17">
        <v>0.075</v>
      </c>
      <c r="J9" s="17" t="s">
        <v>7</v>
      </c>
      <c r="K9" s="17">
        <f>C10*C11/C8/C12*100</f>
        <v>5</v>
      </c>
      <c r="L9" s="17"/>
      <c r="M9" s="17"/>
      <c r="N9" s="17"/>
      <c r="O9" s="17"/>
      <c r="P9" s="68"/>
      <c r="Q9" s="68"/>
      <c r="X9" s="44"/>
      <c r="Y9" s="44"/>
      <c r="Z9" s="44"/>
      <c r="AA9" s="44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2:255" ht="19.5" customHeight="1">
      <c r="B10" s="18" t="s">
        <v>8</v>
      </c>
      <c r="C10" s="19">
        <v>36</v>
      </c>
      <c r="D10" s="20"/>
      <c r="E10" s="15"/>
      <c r="F10" s="22">
        <f>IF(AND(C8&lt;C10,C9&lt;C10),"","输入电压大于输出，芯片无法正常升压")</f>
      </c>
      <c r="G10" s="17">
        <v>200</v>
      </c>
      <c r="H10" s="17">
        <v>68</v>
      </c>
      <c r="I10" s="17">
        <v>0.1</v>
      </c>
      <c r="J10" s="17"/>
      <c r="K10" s="17"/>
      <c r="L10" s="17"/>
      <c r="M10" s="17"/>
      <c r="N10" s="17"/>
      <c r="O10" s="17"/>
      <c r="P10" s="68"/>
      <c r="Q10" s="68"/>
      <c r="X10" s="44"/>
      <c r="Y10" s="44"/>
      <c r="Z10" s="44"/>
      <c r="AA10" s="44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2:9" ht="19.5" customHeight="1">
      <c r="B11" s="23" t="s">
        <v>9</v>
      </c>
      <c r="C11" s="24">
        <v>1.5</v>
      </c>
      <c r="D11" s="25"/>
      <c r="E11" s="26"/>
      <c r="F11" s="27">
        <f>IF(K14&lt;0.805,"","芯片达到最大占空比，芯片无法升压到最大值，需降低输出电压")</f>
      </c>
      <c r="G11" s="5">
        <v>220</v>
      </c>
      <c r="H11" s="5">
        <v>100</v>
      </c>
      <c r="I11" s="5">
        <v>0.13</v>
      </c>
    </row>
    <row r="12" spans="2:9" ht="19.5" customHeight="1">
      <c r="B12" s="23" t="s">
        <v>10</v>
      </c>
      <c r="C12" s="24">
        <v>90</v>
      </c>
      <c r="D12" s="28"/>
      <c r="G12" s="5">
        <v>270</v>
      </c>
      <c r="H12" s="5">
        <v>150</v>
      </c>
      <c r="I12" s="5">
        <v>0.15</v>
      </c>
    </row>
    <row r="13" spans="2:11" ht="19.5" customHeight="1">
      <c r="B13" s="23" t="s">
        <v>11</v>
      </c>
      <c r="C13" s="24">
        <v>270</v>
      </c>
      <c r="D13" s="28"/>
      <c r="E13" s="29"/>
      <c r="G13" s="5">
        <v>300</v>
      </c>
      <c r="H13" s="5">
        <v>220</v>
      </c>
      <c r="I13" s="5">
        <v>0.2</v>
      </c>
      <c r="J13" s="5" t="s">
        <v>12</v>
      </c>
      <c r="K13" s="5">
        <f>1-C9/(C10+0.5)</f>
        <v>0.34246575342465757</v>
      </c>
    </row>
    <row r="14" spans="2:11" ht="19.5" customHeight="1">
      <c r="B14" s="23" t="s">
        <v>13</v>
      </c>
      <c r="C14" s="30">
        <f>IF(C13=0,"450",4.83*10^10/(C13*10^3+1.08*10^5)/1000)</f>
        <v>127.77777777777779</v>
      </c>
      <c r="D14" s="28"/>
      <c r="G14" s="5">
        <v>330</v>
      </c>
      <c r="I14" s="5">
        <v>0.25</v>
      </c>
      <c r="J14" s="5" t="s">
        <v>14</v>
      </c>
      <c r="K14" s="5">
        <f>1-C8/(C10+0.5)</f>
        <v>0.6712328767123288</v>
      </c>
    </row>
    <row r="15" spans="2:11" ht="19.5" customHeight="1">
      <c r="B15" s="23" t="s">
        <v>15</v>
      </c>
      <c r="C15" s="30">
        <f>C8*K13/C14/K15*1000/2</f>
        <v>17.623014351334366</v>
      </c>
      <c r="D15" s="28"/>
      <c r="G15" s="5">
        <v>360</v>
      </c>
      <c r="I15" s="5">
        <v>0.3</v>
      </c>
      <c r="J15" s="5" t="s">
        <v>16</v>
      </c>
      <c r="K15" s="5">
        <f>0.4*C11/(1-K13)</f>
        <v>0.9125000000000002</v>
      </c>
    </row>
    <row r="16" spans="2:11" ht="19.5" customHeight="1">
      <c r="B16" s="23" t="s">
        <v>17</v>
      </c>
      <c r="C16" s="24">
        <v>47</v>
      </c>
      <c r="D16" s="31" t="s">
        <v>18</v>
      </c>
      <c r="E16" s="32"/>
      <c r="F16" s="26"/>
      <c r="G16" s="5">
        <v>390</v>
      </c>
      <c r="I16" s="5">
        <v>0.33</v>
      </c>
      <c r="J16" s="5" t="s">
        <v>19</v>
      </c>
      <c r="K16" s="5">
        <f>C11/(1-K14)+0.5*D17</f>
        <v>5.233111939731097</v>
      </c>
    </row>
    <row r="17" spans="2:9" ht="19.5" customHeight="1">
      <c r="B17" s="23" t="s">
        <v>20</v>
      </c>
      <c r="C17" s="33">
        <f>C8/C16*K13/C14*1000</f>
        <v>0.6842978976847921</v>
      </c>
      <c r="D17" s="34">
        <f>C8*K14/C16/C14*1000</f>
        <v>1.3412238794621927</v>
      </c>
      <c r="E17" s="32"/>
      <c r="F17" s="26"/>
      <c r="G17" s="5">
        <v>430</v>
      </c>
      <c r="I17" s="5">
        <v>0.36</v>
      </c>
    </row>
    <row r="18" spans="2:7" ht="19.5" customHeight="1">
      <c r="B18" s="23" t="s">
        <v>21</v>
      </c>
      <c r="C18" s="24">
        <v>2</v>
      </c>
      <c r="D18" s="35"/>
      <c r="E18" s="32"/>
      <c r="F18" s="26"/>
      <c r="G18" s="5">
        <v>510</v>
      </c>
    </row>
    <row r="19" spans="2:7" ht="19.5" customHeight="1">
      <c r="B19" s="23" t="s">
        <v>22</v>
      </c>
      <c r="C19" s="33">
        <f>(C10*1.25-1)*C18</f>
        <v>88</v>
      </c>
      <c r="D19" s="35"/>
      <c r="E19" s="36"/>
      <c r="F19" s="26"/>
      <c r="G19" s="5">
        <v>560</v>
      </c>
    </row>
    <row r="20" spans="2:6" ht="19.5" customHeight="1">
      <c r="B20" s="23" t="s">
        <v>23</v>
      </c>
      <c r="C20" s="37">
        <f>C19/C18+1</f>
        <v>45</v>
      </c>
      <c r="D20" s="35"/>
      <c r="E20" s="26"/>
      <c r="F20" s="26"/>
    </row>
    <row r="21" spans="2:6" ht="19.5" customHeight="1">
      <c r="B21" s="23" t="s">
        <v>24</v>
      </c>
      <c r="C21" s="33">
        <f>0.25/K16</f>
        <v>0.04777272163852208</v>
      </c>
      <c r="D21" s="35"/>
      <c r="E21" s="26"/>
      <c r="F21" s="26"/>
    </row>
    <row r="22" spans="2:6" ht="19.5" customHeight="1">
      <c r="B22" s="23" t="s">
        <v>25</v>
      </c>
      <c r="C22" s="19">
        <v>0.02</v>
      </c>
      <c r="D22" s="25"/>
      <c r="E22" s="26"/>
      <c r="F22" s="26"/>
    </row>
    <row r="23" spans="2:7" ht="19.5" customHeight="1">
      <c r="B23" s="23" t="s">
        <v>26</v>
      </c>
      <c r="C23" s="33">
        <f>0.25*0.25/C22*((C10-C8)/C10)^2</f>
        <v>1.3888888888888888</v>
      </c>
      <c r="D23" s="25"/>
      <c r="E23" s="26"/>
      <c r="F23" s="26"/>
      <c r="G23" s="5">
        <v>2</v>
      </c>
    </row>
    <row r="24" spans="2:7" ht="19.5" customHeight="1">
      <c r="B24" s="23" t="s">
        <v>27</v>
      </c>
      <c r="C24" s="33">
        <f>0.25/C11</f>
        <v>0.16666666666666666</v>
      </c>
      <c r="D24" s="25"/>
      <c r="E24" s="26"/>
      <c r="F24" s="26"/>
      <c r="G24" s="5">
        <v>2.2</v>
      </c>
    </row>
    <row r="25" spans="2:7" ht="19.5" customHeight="1">
      <c r="B25" s="23" t="s">
        <v>28</v>
      </c>
      <c r="C25" s="33">
        <f>0.25*C11</f>
        <v>0.375</v>
      </c>
      <c r="D25" s="25"/>
      <c r="E25" s="26"/>
      <c r="F25" s="26"/>
      <c r="G25" s="5">
        <v>2.7</v>
      </c>
    </row>
    <row r="26" spans="2:7" ht="19.5" customHeight="1">
      <c r="B26" s="23" t="s">
        <v>29</v>
      </c>
      <c r="C26" s="33">
        <f>SQRT(K9/6)*1.1</f>
        <v>1.0041580220928046</v>
      </c>
      <c r="D26" s="25"/>
      <c r="E26" s="26"/>
      <c r="F26" s="26"/>
      <c r="G26" s="5">
        <v>3</v>
      </c>
    </row>
    <row r="27" spans="2:7" ht="19.5" customHeight="1">
      <c r="B27" s="23" t="s">
        <v>30</v>
      </c>
      <c r="C27" s="30">
        <f>C11/0.004*C10/C14</f>
        <v>105.65217391304347</v>
      </c>
      <c r="D27" s="25"/>
      <c r="E27" s="26"/>
      <c r="F27" s="26"/>
      <c r="G27" s="5">
        <v>3.3</v>
      </c>
    </row>
    <row r="28" spans="2:7" ht="18" customHeight="1">
      <c r="B28" s="23" t="s">
        <v>31</v>
      </c>
      <c r="C28" s="30">
        <f>D17/2/C14/60*1000000</f>
        <v>87.47112257362124</v>
      </c>
      <c r="D28" s="25"/>
      <c r="E28" s="38"/>
      <c r="F28" s="38"/>
      <c r="G28" s="5">
        <v>4.7</v>
      </c>
    </row>
    <row r="29" spans="1:7" ht="19.5" customHeight="1">
      <c r="A29" s="38"/>
      <c r="B29" s="39" t="s">
        <v>32</v>
      </c>
      <c r="C29" s="30" t="str">
        <f>IF(AND(C10&lt;45,G5&lt;2.5),"OC6781 or OC6780","OC6781")</f>
        <v>OC6781</v>
      </c>
      <c r="D29" s="25"/>
      <c r="E29" s="40"/>
      <c r="F29" s="41"/>
      <c r="G29" s="5">
        <v>5.6</v>
      </c>
    </row>
    <row r="30" spans="1:6" ht="19.5" customHeight="1">
      <c r="A30" s="38"/>
      <c r="B30" s="42" t="s">
        <v>33</v>
      </c>
      <c r="C30" s="42" t="s">
        <v>34</v>
      </c>
      <c r="D30" s="43" t="s">
        <v>35</v>
      </c>
      <c r="E30" s="42"/>
      <c r="F30" s="42"/>
    </row>
    <row r="31" spans="1:43" s="1" customFormat="1" ht="20.25">
      <c r="A31" s="44"/>
      <c r="B31" s="42" t="s">
        <v>36</v>
      </c>
      <c r="C31" s="45">
        <v>42526</v>
      </c>
      <c r="D31" s="42" t="s">
        <v>37</v>
      </c>
      <c r="E31" s="42"/>
      <c r="F31" s="46"/>
      <c r="G31" s="5"/>
      <c r="H31" s="5"/>
      <c r="I31" s="5"/>
      <c r="J31" s="5"/>
      <c r="K31" s="5"/>
      <c r="L31" s="5"/>
      <c r="M31" s="5"/>
      <c r="N31" s="5"/>
      <c r="O31" s="5"/>
      <c r="P31" s="3"/>
      <c r="Q31" s="3"/>
      <c r="R31" s="3"/>
      <c r="S31" s="3"/>
      <c r="T31" s="3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20.25">
      <c r="A32" s="44"/>
      <c r="B32" s="42" t="s">
        <v>38</v>
      </c>
      <c r="C32" s="45">
        <v>43839</v>
      </c>
      <c r="D32" s="42" t="s">
        <v>39</v>
      </c>
      <c r="E32" s="47"/>
      <c r="F32" s="46"/>
      <c r="G32" s="5"/>
      <c r="H32" s="5"/>
      <c r="I32" s="5"/>
      <c r="J32" s="5"/>
      <c r="K32" s="5"/>
      <c r="L32" s="5"/>
      <c r="M32" s="5"/>
      <c r="N32" s="5"/>
      <c r="O32" s="5"/>
      <c r="P32" s="3"/>
      <c r="Q32" s="3"/>
      <c r="R32" s="3"/>
      <c r="S32" s="3"/>
      <c r="T32" s="3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20.25">
      <c r="A33" s="48" t="s">
        <v>40</v>
      </c>
      <c r="B33" s="47"/>
      <c r="C33" s="49"/>
      <c r="D33" s="47"/>
      <c r="E33" s="46"/>
      <c r="F33" s="46"/>
      <c r="G33" s="5"/>
      <c r="H33" s="5"/>
      <c r="I33" s="5"/>
      <c r="J33" s="5"/>
      <c r="K33" s="5"/>
      <c r="L33" s="5"/>
      <c r="M33" s="5"/>
      <c r="N33" s="5"/>
      <c r="O33" s="5"/>
      <c r="P33" s="3"/>
      <c r="Q33" s="3"/>
      <c r="R33" s="3"/>
      <c r="S33" s="3"/>
      <c r="T33" s="3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20.25">
      <c r="A34" s="44"/>
      <c r="B34" s="44"/>
      <c r="C34" s="50"/>
      <c r="D34" s="51"/>
      <c r="E34" s="46"/>
      <c r="F34" s="46"/>
      <c r="G34" s="5"/>
      <c r="H34" s="5"/>
      <c r="I34" s="5"/>
      <c r="J34" s="5"/>
      <c r="K34" s="5"/>
      <c r="L34" s="5"/>
      <c r="M34" s="5"/>
      <c r="N34" s="5"/>
      <c r="O34" s="5"/>
      <c r="P34" s="3"/>
      <c r="Q34" s="3"/>
      <c r="R34" s="3"/>
      <c r="S34" s="3"/>
      <c r="T34" s="3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20.25">
      <c r="A35" s="44"/>
      <c r="B35" s="44"/>
      <c r="C35" s="50"/>
      <c r="D35" s="51"/>
      <c r="E35" s="46"/>
      <c r="F35" s="46"/>
      <c r="G35" s="5" t="str">
        <f>IF(G38&lt;49,"60",IF(AND(G38&gt;49,G38&lt;91),"100","200"))</f>
        <v>60</v>
      </c>
      <c r="H35" s="5"/>
      <c r="I35" s="5"/>
      <c r="J35" s="5"/>
      <c r="K35" s="5"/>
      <c r="L35" s="5"/>
      <c r="M35" s="5"/>
      <c r="N35" s="5"/>
      <c r="O35" s="5"/>
      <c r="P35" s="3"/>
      <c r="Q35" s="3"/>
      <c r="R35" s="3"/>
      <c r="S35" s="3"/>
      <c r="T35" s="3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20.25">
      <c r="A36" s="44"/>
      <c r="B36" s="44"/>
      <c r="C36" s="50"/>
      <c r="D36" s="51"/>
      <c r="E36" s="46"/>
      <c r="F36" s="46"/>
      <c r="G36" s="5" t="str">
        <f>IF(AND(G37&gt;0,G37&lt;1.55),"2",IF(AND(G37&gt;1.55,G37&lt;2.25),"3",IF(AND(G37&gt;2.25,G37&lt;5),"5","10")))</f>
        <v>5</v>
      </c>
      <c r="H36" s="5"/>
      <c r="I36" s="5"/>
      <c r="J36" s="5"/>
      <c r="K36" s="5"/>
      <c r="L36" s="5"/>
      <c r="M36" s="5"/>
      <c r="N36" s="5"/>
      <c r="O36" s="5"/>
      <c r="P36" s="3"/>
      <c r="Q36" s="3"/>
      <c r="R36" s="3"/>
      <c r="S36" s="3"/>
      <c r="T36" s="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20.25">
      <c r="A37" s="44"/>
      <c r="B37" s="44"/>
      <c r="C37" s="50"/>
      <c r="D37" s="51"/>
      <c r="E37" s="46"/>
      <c r="F37" s="46"/>
      <c r="G37" s="5">
        <f>C11*3</f>
        <v>4.5</v>
      </c>
      <c r="H37" s="5"/>
      <c r="I37" s="5"/>
      <c r="J37" s="5"/>
      <c r="K37" s="5"/>
      <c r="L37" s="5"/>
      <c r="M37" s="5"/>
      <c r="N37" s="5"/>
      <c r="O37" s="5"/>
      <c r="P37" s="3"/>
      <c r="Q37" s="3"/>
      <c r="R37" s="3"/>
      <c r="S37" s="3"/>
      <c r="T37" s="3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17.25">
      <c r="A38" s="44"/>
      <c r="B38" s="44"/>
      <c r="C38" s="50"/>
      <c r="D38" s="51"/>
      <c r="E38" s="44"/>
      <c r="F38" s="44"/>
      <c r="G38" s="5">
        <f>C20</f>
        <v>45</v>
      </c>
      <c r="H38" s="5"/>
      <c r="I38" s="5"/>
      <c r="J38" s="5"/>
      <c r="K38" s="5"/>
      <c r="L38" s="5"/>
      <c r="M38" s="5"/>
      <c r="N38" s="5"/>
      <c r="O38" s="5"/>
      <c r="P38" s="3"/>
      <c r="Q38" s="3"/>
      <c r="R38" s="3"/>
      <c r="S38" s="3"/>
      <c r="T38" s="3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17.25">
      <c r="A39" s="44"/>
      <c r="B39" s="44"/>
      <c r="C39" s="44"/>
      <c r="D39" s="51"/>
      <c r="E39" s="44"/>
      <c r="F39" s="44"/>
      <c r="G39" s="5" t="str">
        <f>"SS"&amp;G36&amp;G35</f>
        <v>SS560</v>
      </c>
      <c r="H39" s="5"/>
      <c r="I39" s="5"/>
      <c r="J39" s="5"/>
      <c r="K39" s="5"/>
      <c r="L39" s="5"/>
      <c r="M39" s="5"/>
      <c r="N39" s="5"/>
      <c r="O39" s="5"/>
      <c r="P39" s="3"/>
      <c r="Q39" s="3"/>
      <c r="R39" s="3"/>
      <c r="S39" s="3"/>
      <c r="T39" s="3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" customFormat="1" ht="17.25">
      <c r="A40" s="52"/>
      <c r="B40" s="44"/>
      <c r="C40" s="44"/>
      <c r="D40" s="51"/>
      <c r="E40" s="53"/>
      <c r="F40" s="53"/>
      <c r="G40" s="5"/>
      <c r="H40" s="5"/>
      <c r="I40" s="5"/>
      <c r="J40" s="5"/>
      <c r="K40" s="5"/>
      <c r="L40" s="5"/>
      <c r="M40" s="5"/>
      <c r="N40" s="5"/>
      <c r="O40" s="5"/>
      <c r="P40" s="3"/>
      <c r="Q40" s="3"/>
      <c r="R40" s="3"/>
      <c r="S40" s="3"/>
      <c r="T40" s="3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" customFormat="1" ht="17.25">
      <c r="A41" s="52"/>
      <c r="B41" s="52"/>
      <c r="C41" s="53"/>
      <c r="D41" s="44"/>
      <c r="E41" s="44"/>
      <c r="F41" s="54"/>
      <c r="G41" s="5"/>
      <c r="H41" s="5"/>
      <c r="I41" s="5"/>
      <c r="J41" s="5"/>
      <c r="K41" s="5"/>
      <c r="L41" s="5"/>
      <c r="M41" s="5"/>
      <c r="N41" s="5"/>
      <c r="O41" s="5"/>
      <c r="P41" s="3"/>
      <c r="Q41" s="3"/>
      <c r="R41" s="3"/>
      <c r="S41" s="3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7.25">
      <c r="A42" s="52"/>
      <c r="B42" s="52"/>
      <c r="C42" s="55"/>
      <c r="D42" s="53"/>
      <c r="E42" s="44"/>
      <c r="F42" s="54"/>
      <c r="G42" s="5"/>
      <c r="H42" s="5"/>
      <c r="I42" s="5"/>
      <c r="J42" s="5"/>
      <c r="K42" s="5"/>
      <c r="L42" s="5"/>
      <c r="M42" s="5"/>
      <c r="N42" s="5"/>
      <c r="O42" s="5"/>
      <c r="P42" s="3"/>
      <c r="Q42" s="3"/>
      <c r="R42" s="3"/>
      <c r="S42" s="3"/>
      <c r="T42" s="3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7.25">
      <c r="A43" s="52"/>
      <c r="B43" s="52"/>
      <c r="C43" s="55"/>
      <c r="D43" s="56"/>
      <c r="E43" s="2"/>
      <c r="F43" s="2"/>
      <c r="G43" s="5"/>
      <c r="H43" s="5"/>
      <c r="I43" s="5"/>
      <c r="J43" s="5"/>
      <c r="K43" s="5"/>
      <c r="L43" s="5"/>
      <c r="M43" s="5"/>
      <c r="N43" s="5"/>
      <c r="O43" s="5"/>
      <c r="P43" s="3"/>
      <c r="Q43" s="3"/>
      <c r="R43" s="3"/>
      <c r="S43" s="3"/>
      <c r="T43" s="3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255" s="2" customFormat="1" ht="17.25">
      <c r="B44" s="52"/>
      <c r="D44" s="56"/>
      <c r="G44" s="5"/>
      <c r="H44" s="5"/>
      <c r="I44" s="5"/>
      <c r="J44" s="5"/>
      <c r="K44" s="5"/>
      <c r="L44" s="5"/>
      <c r="M44" s="5"/>
      <c r="N44" s="5"/>
      <c r="O44" s="5"/>
      <c r="P44" s="3"/>
      <c r="Q44" s="3"/>
      <c r="R44" s="3"/>
      <c r="S44" s="3"/>
      <c r="T44" s="3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</row>
    <row r="45" spans="7:255" s="2" customFormat="1" ht="14.25">
      <c r="G45" s="5"/>
      <c r="H45" s="5"/>
      <c r="I45" s="5"/>
      <c r="J45" s="5"/>
      <c r="K45" s="5"/>
      <c r="L45" s="5"/>
      <c r="M45" s="5"/>
      <c r="N45" s="5"/>
      <c r="O45" s="5"/>
      <c r="P45" s="3"/>
      <c r="Q45" s="3"/>
      <c r="R45" s="3"/>
      <c r="S45" s="3"/>
      <c r="T45" s="3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</row>
    <row r="46" spans="7:20" s="2" customFormat="1" ht="14.25">
      <c r="G46" s="5"/>
      <c r="H46" s="5"/>
      <c r="I46" s="5"/>
      <c r="J46" s="5"/>
      <c r="K46" s="5"/>
      <c r="L46" s="5"/>
      <c r="M46" s="5"/>
      <c r="N46" s="5"/>
      <c r="O46" s="5"/>
      <c r="P46" s="3"/>
      <c r="Q46" s="3"/>
      <c r="R46" s="3"/>
      <c r="S46" s="3"/>
      <c r="T46" s="3"/>
    </row>
    <row r="47" spans="7:20" s="2" customFormat="1" ht="14.25">
      <c r="G47" s="5"/>
      <c r="H47" s="5"/>
      <c r="I47" s="5"/>
      <c r="J47" s="5"/>
      <c r="K47" s="5"/>
      <c r="L47" s="5"/>
      <c r="M47" s="5"/>
      <c r="N47" s="5"/>
      <c r="O47" s="5"/>
      <c r="P47" s="3"/>
      <c r="Q47" s="3"/>
      <c r="R47" s="3"/>
      <c r="S47" s="3"/>
      <c r="T47" s="3"/>
    </row>
    <row r="48" spans="1:20" s="2" customFormat="1" ht="18">
      <c r="A48" s="48" t="s">
        <v>41</v>
      </c>
      <c r="G48" s="5"/>
      <c r="H48" s="5"/>
      <c r="I48" s="5"/>
      <c r="J48" s="5"/>
      <c r="K48" s="5"/>
      <c r="L48" s="5"/>
      <c r="M48" s="5"/>
      <c r="N48" s="5"/>
      <c r="O48" s="5"/>
      <c r="P48" s="3"/>
      <c r="Q48" s="3"/>
      <c r="R48" s="3"/>
      <c r="S48" s="3"/>
      <c r="T48" s="3"/>
    </row>
    <row r="49" spans="1:20" s="2" customFormat="1" ht="15">
      <c r="A49" s="57" t="s">
        <v>42</v>
      </c>
      <c r="B49" s="58" t="s">
        <v>43</v>
      </c>
      <c r="C49" s="58" t="s">
        <v>44</v>
      </c>
      <c r="D49" s="58" t="s">
        <v>45</v>
      </c>
      <c r="E49" s="59" t="s">
        <v>46</v>
      </c>
      <c r="G49" s="5"/>
      <c r="H49" s="5"/>
      <c r="I49" s="5"/>
      <c r="J49" s="5"/>
      <c r="K49" s="5"/>
      <c r="L49" s="5"/>
      <c r="M49" s="5"/>
      <c r="N49" s="5"/>
      <c r="O49" s="5"/>
      <c r="P49" s="3"/>
      <c r="Q49" s="3"/>
      <c r="R49" s="3"/>
      <c r="S49" s="3"/>
      <c r="T49" s="3"/>
    </row>
    <row r="50" spans="1:20" s="2" customFormat="1" ht="19.5">
      <c r="A50" s="60">
        <v>1</v>
      </c>
      <c r="B50" s="61" t="s">
        <v>47</v>
      </c>
      <c r="C50" s="62">
        <f>C28</f>
        <v>87.47112257362124</v>
      </c>
      <c r="D50" s="61" t="s">
        <v>48</v>
      </c>
      <c r="E50" s="63" t="s">
        <v>49</v>
      </c>
      <c r="G50" s="5"/>
      <c r="H50" s="5"/>
      <c r="I50" s="5"/>
      <c r="J50" s="5"/>
      <c r="K50" s="5"/>
      <c r="L50" s="5"/>
      <c r="M50" s="5"/>
      <c r="N50" s="5"/>
      <c r="O50" s="5"/>
      <c r="P50" s="3"/>
      <c r="Q50" s="3"/>
      <c r="R50" s="3"/>
      <c r="S50" s="3"/>
      <c r="T50" s="3"/>
    </row>
    <row r="51" spans="1:20" s="2" customFormat="1" ht="19.5">
      <c r="A51" s="60">
        <v>2</v>
      </c>
      <c r="B51" s="61" t="s">
        <v>50</v>
      </c>
      <c r="C51" s="62">
        <f>C27</f>
        <v>105.65217391304347</v>
      </c>
      <c r="D51" s="61" t="s">
        <v>48</v>
      </c>
      <c r="E51" s="63" t="s">
        <v>51</v>
      </c>
      <c r="G51" s="5"/>
      <c r="H51" s="5"/>
      <c r="I51" s="5"/>
      <c r="J51" s="5"/>
      <c r="K51" s="5"/>
      <c r="L51" s="5"/>
      <c r="M51" s="5"/>
      <c r="N51" s="5"/>
      <c r="O51" s="5"/>
      <c r="P51" s="3"/>
      <c r="Q51" s="3"/>
      <c r="R51" s="3"/>
      <c r="S51" s="3"/>
      <c r="T51" s="3"/>
    </row>
    <row r="52" spans="1:20" s="2" customFormat="1" ht="19.5">
      <c r="A52" s="60">
        <v>3</v>
      </c>
      <c r="B52" s="61" t="s">
        <v>52</v>
      </c>
      <c r="C52" s="64">
        <v>0.1</v>
      </c>
      <c r="D52" s="61" t="s">
        <v>48</v>
      </c>
      <c r="E52" s="63" t="s">
        <v>53</v>
      </c>
      <c r="G52" s="5"/>
      <c r="H52" s="5"/>
      <c r="I52" s="5"/>
      <c r="J52" s="5"/>
      <c r="K52" s="5"/>
      <c r="L52" s="5"/>
      <c r="M52" s="5"/>
      <c r="N52" s="5"/>
      <c r="O52" s="5"/>
      <c r="P52" s="3"/>
      <c r="Q52" s="3"/>
      <c r="R52" s="3"/>
      <c r="S52" s="3"/>
      <c r="T52" s="3"/>
    </row>
    <row r="53" spans="1:20" s="2" customFormat="1" ht="19.5">
      <c r="A53" s="60">
        <v>4</v>
      </c>
      <c r="B53" s="61" t="s">
        <v>54</v>
      </c>
      <c r="C53" s="64">
        <v>0.1</v>
      </c>
      <c r="D53" s="61" t="s">
        <v>48</v>
      </c>
      <c r="E53" s="63" t="s">
        <v>55</v>
      </c>
      <c r="G53" s="5"/>
      <c r="H53" s="5"/>
      <c r="I53" s="5"/>
      <c r="J53" s="5"/>
      <c r="K53" s="5"/>
      <c r="L53" s="5"/>
      <c r="M53" s="5"/>
      <c r="N53" s="5"/>
      <c r="O53" s="5"/>
      <c r="P53" s="3"/>
      <c r="Q53" s="3"/>
      <c r="R53" s="3"/>
      <c r="S53" s="3"/>
      <c r="T53" s="3"/>
    </row>
    <row r="54" spans="1:20" s="2" customFormat="1" ht="16.5">
      <c r="A54" s="60">
        <v>5</v>
      </c>
      <c r="B54" s="61" t="s">
        <v>56</v>
      </c>
      <c r="C54" s="64">
        <f>C13</f>
        <v>270</v>
      </c>
      <c r="D54" s="61" t="s">
        <v>57</v>
      </c>
      <c r="E54" s="65" t="s">
        <v>58</v>
      </c>
      <c r="G54" s="5"/>
      <c r="H54" s="5"/>
      <c r="I54" s="5"/>
      <c r="J54" s="5"/>
      <c r="K54" s="5"/>
      <c r="L54" s="5"/>
      <c r="M54" s="5"/>
      <c r="N54" s="5"/>
      <c r="O54" s="5"/>
      <c r="P54" s="3"/>
      <c r="Q54" s="3"/>
      <c r="R54" s="3"/>
      <c r="S54" s="3"/>
      <c r="T54" s="3"/>
    </row>
    <row r="55" spans="1:20" s="2" customFormat="1" ht="16.5">
      <c r="A55" s="60">
        <v>6</v>
      </c>
      <c r="B55" s="61" t="s">
        <v>59</v>
      </c>
      <c r="C55" s="66">
        <f>C22*3</f>
        <v>0.06</v>
      </c>
      <c r="D55" s="61" t="s">
        <v>60</v>
      </c>
      <c r="E55" s="65" t="s">
        <v>61</v>
      </c>
      <c r="G55" s="5"/>
      <c r="H55" s="5"/>
      <c r="I55" s="5"/>
      <c r="J55" s="5"/>
      <c r="K55" s="5"/>
      <c r="L55" s="5"/>
      <c r="M55" s="5"/>
      <c r="N55" s="5"/>
      <c r="O55" s="5"/>
      <c r="P55" s="3"/>
      <c r="Q55" s="3"/>
      <c r="R55" s="3"/>
      <c r="S55" s="3"/>
      <c r="T55" s="3"/>
    </row>
    <row r="56" spans="1:20" s="2" customFormat="1" ht="16.5">
      <c r="A56" s="60">
        <v>7</v>
      </c>
      <c r="B56" s="61" t="s">
        <v>62</v>
      </c>
      <c r="C56" s="66">
        <f>C24*3</f>
        <v>0.5</v>
      </c>
      <c r="D56" s="61" t="s">
        <v>60</v>
      </c>
      <c r="E56" s="65" t="s">
        <v>61</v>
      </c>
      <c r="G56" s="5"/>
      <c r="H56" s="5"/>
      <c r="I56" s="5"/>
      <c r="J56" s="5"/>
      <c r="K56" s="5"/>
      <c r="L56" s="5"/>
      <c r="M56" s="5"/>
      <c r="N56" s="5"/>
      <c r="O56" s="5"/>
      <c r="P56" s="3"/>
      <c r="Q56" s="3"/>
      <c r="R56" s="3"/>
      <c r="S56" s="3"/>
      <c r="T56" s="3"/>
    </row>
    <row r="57" spans="1:20" s="2" customFormat="1" ht="16.5">
      <c r="A57" s="60">
        <v>8</v>
      </c>
      <c r="B57" s="61" t="s">
        <v>63</v>
      </c>
      <c r="C57" s="64">
        <v>5.1</v>
      </c>
      <c r="D57" s="61" t="s">
        <v>57</v>
      </c>
      <c r="E57" s="65" t="s">
        <v>64</v>
      </c>
      <c r="G57" s="5"/>
      <c r="H57" s="5"/>
      <c r="I57" s="5"/>
      <c r="J57" s="5"/>
      <c r="K57" s="5"/>
      <c r="L57" s="5"/>
      <c r="M57" s="5"/>
      <c r="N57" s="5"/>
      <c r="O57" s="5"/>
      <c r="P57" s="3"/>
      <c r="Q57" s="3"/>
      <c r="R57" s="3"/>
      <c r="S57" s="3"/>
      <c r="T57" s="3"/>
    </row>
    <row r="58" spans="1:20" s="2" customFormat="1" ht="16.5">
      <c r="A58" s="60">
        <v>9</v>
      </c>
      <c r="B58" s="61" t="s">
        <v>65</v>
      </c>
      <c r="C58" s="64">
        <f>C10/0.5</f>
        <v>72</v>
      </c>
      <c r="D58" s="61" t="s">
        <v>57</v>
      </c>
      <c r="E58" s="65" t="s">
        <v>64</v>
      </c>
      <c r="G58" s="5"/>
      <c r="H58" s="5"/>
      <c r="I58" s="5"/>
      <c r="J58" s="5"/>
      <c r="K58" s="5"/>
      <c r="L58" s="5"/>
      <c r="M58" s="5"/>
      <c r="N58" s="5"/>
      <c r="O58" s="5"/>
      <c r="P58" s="3"/>
      <c r="Q58" s="3"/>
      <c r="R58" s="3"/>
      <c r="S58" s="3"/>
      <c r="T58" s="3"/>
    </row>
    <row r="59" spans="1:20" s="2" customFormat="1" ht="16.5">
      <c r="A59" s="60">
        <v>10</v>
      </c>
      <c r="B59" s="61" t="s">
        <v>66</v>
      </c>
      <c r="C59" s="62">
        <f>C19</f>
        <v>88</v>
      </c>
      <c r="D59" s="61" t="s">
        <v>57</v>
      </c>
      <c r="E59" s="65" t="s">
        <v>58</v>
      </c>
      <c r="G59" s="5"/>
      <c r="H59" s="5"/>
      <c r="I59" s="5"/>
      <c r="J59" s="5"/>
      <c r="K59" s="5"/>
      <c r="L59" s="5"/>
      <c r="M59" s="5"/>
      <c r="N59" s="5"/>
      <c r="O59" s="5"/>
      <c r="P59" s="3"/>
      <c r="Q59" s="3"/>
      <c r="R59" s="3"/>
      <c r="S59" s="3"/>
      <c r="T59" s="3"/>
    </row>
    <row r="60" spans="1:20" s="2" customFormat="1" ht="16.5">
      <c r="A60" s="60">
        <v>11</v>
      </c>
      <c r="B60" s="61" t="s">
        <v>67</v>
      </c>
      <c r="C60" s="62">
        <f>C18</f>
        <v>2</v>
      </c>
      <c r="D60" s="61" t="s">
        <v>57</v>
      </c>
      <c r="E60" s="65" t="s">
        <v>58</v>
      </c>
      <c r="G60" s="5"/>
      <c r="H60" s="5"/>
      <c r="I60" s="5"/>
      <c r="J60" s="5"/>
      <c r="K60" s="5"/>
      <c r="L60" s="5"/>
      <c r="M60" s="5"/>
      <c r="N60" s="5"/>
      <c r="O60" s="5"/>
      <c r="P60" s="3"/>
      <c r="Q60" s="3"/>
      <c r="R60" s="3"/>
      <c r="S60" s="3"/>
      <c r="T60" s="3"/>
    </row>
    <row r="61" spans="1:20" s="2" customFormat="1" ht="16.5">
      <c r="A61" s="60">
        <v>12</v>
      </c>
      <c r="B61" s="61" t="s">
        <v>68</v>
      </c>
      <c r="C61" s="62" t="s">
        <v>69</v>
      </c>
      <c r="D61" s="61"/>
      <c r="E61" s="65"/>
      <c r="G61" s="5"/>
      <c r="H61" s="5"/>
      <c r="I61" s="5"/>
      <c r="J61" s="5"/>
      <c r="K61" s="5"/>
      <c r="L61" s="5"/>
      <c r="M61" s="5"/>
      <c r="N61" s="5"/>
      <c r="O61" s="5"/>
      <c r="P61" s="3"/>
      <c r="Q61" s="3"/>
      <c r="R61" s="3"/>
      <c r="S61" s="3"/>
      <c r="T61" s="3"/>
    </row>
    <row r="62" spans="1:20" s="2" customFormat="1" ht="16.5">
      <c r="A62" s="60">
        <v>13</v>
      </c>
      <c r="B62" s="61" t="s">
        <v>70</v>
      </c>
      <c r="C62" s="67" t="s">
        <v>71</v>
      </c>
      <c r="D62" s="61"/>
      <c r="E62" s="65" t="s">
        <v>72</v>
      </c>
      <c r="G62" s="5"/>
      <c r="H62" s="5"/>
      <c r="I62" s="5"/>
      <c r="J62" s="5"/>
      <c r="K62" s="5"/>
      <c r="L62" s="5"/>
      <c r="M62" s="5"/>
      <c r="N62" s="5"/>
      <c r="O62" s="5"/>
      <c r="P62" s="3"/>
      <c r="Q62" s="3"/>
      <c r="R62" s="3"/>
      <c r="S62" s="3"/>
      <c r="T62" s="3"/>
    </row>
    <row r="63" spans="1:20" s="2" customFormat="1" ht="16.5">
      <c r="A63" s="60">
        <v>14</v>
      </c>
      <c r="B63" s="61" t="s">
        <v>73</v>
      </c>
      <c r="C63" s="67" t="str">
        <f>G39</f>
        <v>SS560</v>
      </c>
      <c r="D63" s="61"/>
      <c r="E63" s="63" t="str">
        <f>IF(G37&lt;=5,"SMB","TO277或TO252")</f>
        <v>SMB</v>
      </c>
      <c r="G63" s="5"/>
      <c r="H63" s="5"/>
      <c r="I63" s="5"/>
      <c r="J63" s="5"/>
      <c r="K63" s="5"/>
      <c r="L63" s="5"/>
      <c r="M63" s="5"/>
      <c r="N63" s="5"/>
      <c r="O63" s="5"/>
      <c r="P63" s="3"/>
      <c r="Q63" s="3"/>
      <c r="R63" s="3"/>
      <c r="S63" s="3"/>
      <c r="T63" s="3"/>
    </row>
    <row r="64" spans="1:20" s="2" customFormat="1" ht="16.5">
      <c r="A64" s="60">
        <v>15</v>
      </c>
      <c r="B64" s="61" t="s">
        <v>74</v>
      </c>
      <c r="C64" s="61">
        <f>C16</f>
        <v>47</v>
      </c>
      <c r="D64" s="61" t="s">
        <v>75</v>
      </c>
      <c r="E64" s="63" t="str">
        <f>K16*1.2&amp;"A"</f>
        <v>6.27973432767732A</v>
      </c>
      <c r="G64" s="5"/>
      <c r="H64" s="5"/>
      <c r="I64" s="5"/>
      <c r="J64" s="5"/>
      <c r="K64" s="5"/>
      <c r="L64" s="5"/>
      <c r="M64" s="5"/>
      <c r="N64" s="5"/>
      <c r="O64" s="5"/>
      <c r="P64" s="3"/>
      <c r="Q64" s="3"/>
      <c r="R64" s="3"/>
      <c r="S64" s="3"/>
      <c r="T64" s="3"/>
    </row>
    <row r="65" spans="1:20" s="2" customFormat="1" ht="16.5">
      <c r="A65" s="60">
        <v>16</v>
      </c>
      <c r="B65" s="69" t="s">
        <v>76</v>
      </c>
      <c r="C65" s="61" t="str">
        <f>IF(AND(C10&lt;=50,G66&lt;20),"20N06/TO252",IF(AND(C10&lt;=50,G66&gt;=20,G66&lt;50),"50N06/TO252",IF(AND(C10&gt;50,G66&lt;20,C10&lt;100),"15N10/TO252",IF(AND(C10&gt;50,C10&lt;100,G66&gt;=20),"50N10/50A/100V/TO220",IF(AND(C10&lt;=50,G66&gt;=50),"75N06/75A/60V/TO220","20N15/TO220")))))</f>
        <v>50N06/TO252</v>
      </c>
      <c r="D65" s="61"/>
      <c r="E65" s="63" t="str">
        <f>C65</f>
        <v>50N06/TO252</v>
      </c>
      <c r="G65" s="5"/>
      <c r="H65" s="5"/>
      <c r="I65" s="5"/>
      <c r="J65" s="5"/>
      <c r="K65" s="5"/>
      <c r="L65" s="5"/>
      <c r="M65" s="5"/>
      <c r="N65" s="5"/>
      <c r="O65" s="5"/>
      <c r="P65" s="3"/>
      <c r="Q65" s="3"/>
      <c r="R65" s="3"/>
      <c r="S65" s="3"/>
      <c r="T65" s="3"/>
    </row>
    <row r="66" spans="1:20" s="2" customFormat="1" ht="16.5">
      <c r="A66" s="60">
        <v>17</v>
      </c>
      <c r="B66" s="70" t="s">
        <v>77</v>
      </c>
      <c r="C66" s="70" t="s">
        <v>78</v>
      </c>
      <c r="D66" s="71"/>
      <c r="E66" s="71" t="s">
        <v>79</v>
      </c>
      <c r="G66" s="5">
        <f>K16*4</f>
        <v>20.932447758924386</v>
      </c>
      <c r="H66" s="5"/>
      <c r="I66" s="5"/>
      <c r="J66" s="5"/>
      <c r="K66" s="5"/>
      <c r="L66" s="5"/>
      <c r="M66" s="5"/>
      <c r="N66" s="5"/>
      <c r="O66" s="5"/>
      <c r="P66" s="3"/>
      <c r="Q66" s="3"/>
      <c r="R66" s="3"/>
      <c r="S66" s="3"/>
      <c r="T66" s="3"/>
    </row>
    <row r="67" spans="7:20" s="2" customFormat="1" ht="14.25">
      <c r="G67" s="5"/>
      <c r="H67" s="5"/>
      <c r="I67" s="5"/>
      <c r="J67" s="5"/>
      <c r="K67" s="5"/>
      <c r="L67" s="5"/>
      <c r="M67" s="5"/>
      <c r="N67" s="5"/>
      <c r="O67" s="5"/>
      <c r="P67" s="3"/>
      <c r="Q67" s="3"/>
      <c r="R67" s="3"/>
      <c r="S67" s="3"/>
      <c r="T67" s="3"/>
    </row>
    <row r="68" spans="1:20" s="2" customFormat="1" ht="18">
      <c r="A68" s="48" t="s">
        <v>80</v>
      </c>
      <c r="G68" s="5"/>
      <c r="H68" s="5"/>
      <c r="I68" s="5"/>
      <c r="J68" s="5"/>
      <c r="K68" s="5"/>
      <c r="L68" s="5"/>
      <c r="M68" s="5"/>
      <c r="N68" s="5"/>
      <c r="O68" s="5"/>
      <c r="P68" s="3"/>
      <c r="Q68" s="3"/>
      <c r="R68" s="3"/>
      <c r="S68" s="3"/>
      <c r="T68" s="3"/>
    </row>
    <row r="69" spans="1:20" s="2" customFormat="1" ht="15">
      <c r="A69" s="57" t="s">
        <v>42</v>
      </c>
      <c r="B69" s="58" t="s">
        <v>43</v>
      </c>
      <c r="C69" s="58" t="s">
        <v>44</v>
      </c>
      <c r="D69" s="58" t="s">
        <v>45</v>
      </c>
      <c r="E69" s="59" t="s">
        <v>46</v>
      </c>
      <c r="G69" s="5"/>
      <c r="H69" s="5"/>
      <c r="I69" s="5"/>
      <c r="J69" s="5"/>
      <c r="K69" s="5"/>
      <c r="L69" s="5"/>
      <c r="M69" s="5"/>
      <c r="N69" s="5"/>
      <c r="O69" s="5"/>
      <c r="P69" s="3"/>
      <c r="Q69" s="3"/>
      <c r="R69" s="3"/>
      <c r="S69" s="3"/>
      <c r="T69" s="3"/>
    </row>
    <row r="70" spans="1:20" s="2" customFormat="1" ht="19.5">
      <c r="A70" s="60">
        <v>1</v>
      </c>
      <c r="B70" s="61" t="s">
        <v>47</v>
      </c>
      <c r="C70" s="62">
        <f aca="true" t="shared" si="0" ref="C70:C80">C50</f>
        <v>87.47112257362124</v>
      </c>
      <c r="D70" s="61" t="s">
        <v>48</v>
      </c>
      <c r="E70" s="63" t="s">
        <v>49</v>
      </c>
      <c r="G70" s="5"/>
      <c r="H70" s="5"/>
      <c r="I70" s="5"/>
      <c r="J70" s="5"/>
      <c r="K70" s="5"/>
      <c r="L70" s="5"/>
      <c r="M70" s="5"/>
      <c r="N70" s="5"/>
      <c r="O70" s="5"/>
      <c r="P70" s="3"/>
      <c r="Q70" s="3"/>
      <c r="R70" s="3"/>
      <c r="S70" s="3"/>
      <c r="T70" s="3"/>
    </row>
    <row r="71" spans="1:20" s="2" customFormat="1" ht="19.5">
      <c r="A71" s="60">
        <v>2</v>
      </c>
      <c r="B71" s="61" t="s">
        <v>50</v>
      </c>
      <c r="C71" s="62">
        <f t="shared" si="0"/>
        <v>105.65217391304347</v>
      </c>
      <c r="D71" s="61" t="s">
        <v>48</v>
      </c>
      <c r="E71" s="63" t="s">
        <v>51</v>
      </c>
      <c r="G71" s="5"/>
      <c r="H71" s="5"/>
      <c r="I71" s="5"/>
      <c r="J71" s="5"/>
      <c r="K71" s="5"/>
      <c r="L71" s="5"/>
      <c r="M71" s="5"/>
      <c r="N71" s="5"/>
      <c r="O71" s="5"/>
      <c r="P71" s="3"/>
      <c r="Q71" s="3"/>
      <c r="R71" s="3"/>
      <c r="S71" s="3"/>
      <c r="T71" s="3"/>
    </row>
    <row r="72" spans="1:20" s="2" customFormat="1" ht="19.5">
      <c r="A72" s="60">
        <v>3</v>
      </c>
      <c r="B72" s="61" t="s">
        <v>52</v>
      </c>
      <c r="C72" s="64">
        <f t="shared" si="0"/>
        <v>0.1</v>
      </c>
      <c r="D72" s="61" t="s">
        <v>48</v>
      </c>
      <c r="E72" s="63" t="s">
        <v>53</v>
      </c>
      <c r="G72" s="5"/>
      <c r="H72" s="5"/>
      <c r="I72" s="5"/>
      <c r="J72" s="5"/>
      <c r="K72" s="5"/>
      <c r="L72" s="5"/>
      <c r="M72" s="5"/>
      <c r="N72" s="5"/>
      <c r="O72" s="5"/>
      <c r="P72" s="3"/>
      <c r="Q72" s="3"/>
      <c r="R72" s="3"/>
      <c r="S72" s="3"/>
      <c r="T72" s="3"/>
    </row>
    <row r="73" spans="1:20" s="2" customFormat="1" ht="19.5">
      <c r="A73" s="60">
        <v>4</v>
      </c>
      <c r="B73" s="61" t="s">
        <v>54</v>
      </c>
      <c r="C73" s="64">
        <f t="shared" si="0"/>
        <v>0.1</v>
      </c>
      <c r="D73" s="61" t="s">
        <v>48</v>
      </c>
      <c r="E73" s="63" t="s">
        <v>55</v>
      </c>
      <c r="G73" s="5"/>
      <c r="H73" s="5"/>
      <c r="I73" s="5"/>
      <c r="J73" s="5"/>
      <c r="K73" s="5"/>
      <c r="L73" s="5"/>
      <c r="M73" s="5"/>
      <c r="N73" s="5"/>
      <c r="O73" s="5"/>
      <c r="P73" s="3"/>
      <c r="Q73" s="3"/>
      <c r="R73" s="3"/>
      <c r="S73" s="3"/>
      <c r="T73" s="3"/>
    </row>
    <row r="74" spans="1:20" s="2" customFormat="1" ht="16.5">
      <c r="A74" s="60">
        <v>5</v>
      </c>
      <c r="B74" s="61" t="s">
        <v>56</v>
      </c>
      <c r="C74" s="64">
        <f t="shared" si="0"/>
        <v>270</v>
      </c>
      <c r="D74" s="61" t="s">
        <v>57</v>
      </c>
      <c r="E74" s="65" t="s">
        <v>58</v>
      </c>
      <c r="G74" s="5"/>
      <c r="H74" s="5"/>
      <c r="I74" s="5"/>
      <c r="J74" s="5"/>
      <c r="K74" s="5"/>
      <c r="L74" s="5"/>
      <c r="M74" s="5"/>
      <c r="N74" s="5"/>
      <c r="O74" s="5"/>
      <c r="P74" s="3"/>
      <c r="Q74" s="3"/>
      <c r="R74" s="3"/>
      <c r="S74" s="3"/>
      <c r="T74" s="3"/>
    </row>
    <row r="75" spans="1:20" s="2" customFormat="1" ht="16.5">
      <c r="A75" s="60">
        <v>6</v>
      </c>
      <c r="B75" s="61" t="s">
        <v>59</v>
      </c>
      <c r="C75" s="66">
        <f t="shared" si="0"/>
        <v>0.06</v>
      </c>
      <c r="D75" s="61" t="s">
        <v>60</v>
      </c>
      <c r="E75" s="65" t="s">
        <v>61</v>
      </c>
      <c r="G75" s="5"/>
      <c r="H75" s="5"/>
      <c r="I75" s="5"/>
      <c r="J75" s="5"/>
      <c r="K75" s="5"/>
      <c r="L75" s="5"/>
      <c r="M75" s="5"/>
      <c r="N75" s="5"/>
      <c r="O75" s="5"/>
      <c r="P75" s="3"/>
      <c r="Q75" s="3"/>
      <c r="R75" s="3"/>
      <c r="S75" s="3"/>
      <c r="T75" s="3"/>
    </row>
    <row r="76" spans="1:20" s="2" customFormat="1" ht="16.5">
      <c r="A76" s="60">
        <v>7</v>
      </c>
      <c r="B76" s="61" t="s">
        <v>62</v>
      </c>
      <c r="C76" s="66">
        <f t="shared" si="0"/>
        <v>0.5</v>
      </c>
      <c r="D76" s="61" t="s">
        <v>60</v>
      </c>
      <c r="E76" s="65" t="s">
        <v>61</v>
      </c>
      <c r="G76" s="5"/>
      <c r="H76" s="5"/>
      <c r="I76" s="5"/>
      <c r="J76" s="5"/>
      <c r="K76" s="5"/>
      <c r="L76" s="5"/>
      <c r="M76" s="5"/>
      <c r="N76" s="5"/>
      <c r="O76" s="5"/>
      <c r="P76" s="3"/>
      <c r="Q76" s="3"/>
      <c r="R76" s="3"/>
      <c r="S76" s="3"/>
      <c r="T76" s="3"/>
    </row>
    <row r="77" spans="1:20" s="2" customFormat="1" ht="16.5">
      <c r="A77" s="60">
        <v>8</v>
      </c>
      <c r="B77" s="61" t="s">
        <v>63</v>
      </c>
      <c r="C77" s="64">
        <f t="shared" si="0"/>
        <v>5.1</v>
      </c>
      <c r="D77" s="61" t="s">
        <v>57</v>
      </c>
      <c r="E77" s="65" t="s">
        <v>64</v>
      </c>
      <c r="G77" s="5"/>
      <c r="H77" s="5"/>
      <c r="I77" s="5"/>
      <c r="J77" s="5"/>
      <c r="K77" s="5"/>
      <c r="L77" s="5"/>
      <c r="M77" s="5"/>
      <c r="N77" s="5"/>
      <c r="O77" s="5"/>
      <c r="P77" s="3"/>
      <c r="Q77" s="3"/>
      <c r="R77" s="3"/>
      <c r="S77" s="3"/>
      <c r="T77" s="3"/>
    </row>
    <row r="78" spans="1:20" s="2" customFormat="1" ht="16.5">
      <c r="A78" s="60">
        <v>9</v>
      </c>
      <c r="B78" s="61" t="s">
        <v>65</v>
      </c>
      <c r="C78" s="64">
        <f t="shared" si="0"/>
        <v>72</v>
      </c>
      <c r="D78" s="61" t="s">
        <v>57</v>
      </c>
      <c r="E78" s="65" t="s">
        <v>64</v>
      </c>
      <c r="G78" s="5"/>
      <c r="H78" s="5"/>
      <c r="I78" s="5"/>
      <c r="J78" s="5"/>
      <c r="K78" s="5"/>
      <c r="L78" s="5"/>
      <c r="M78" s="5"/>
      <c r="N78" s="5"/>
      <c r="O78" s="5"/>
      <c r="P78" s="3"/>
      <c r="Q78" s="3"/>
      <c r="R78" s="3"/>
      <c r="S78" s="3"/>
      <c r="T78" s="3"/>
    </row>
    <row r="79" spans="1:20" s="2" customFormat="1" ht="16.5">
      <c r="A79" s="60">
        <v>10</v>
      </c>
      <c r="B79" s="61" t="s">
        <v>66</v>
      </c>
      <c r="C79" s="62">
        <f t="shared" si="0"/>
        <v>88</v>
      </c>
      <c r="D79" s="61" t="s">
        <v>57</v>
      </c>
      <c r="E79" s="65" t="s">
        <v>58</v>
      </c>
      <c r="G79" s="5"/>
      <c r="H79" s="5"/>
      <c r="I79" s="5"/>
      <c r="J79" s="5"/>
      <c r="K79" s="5"/>
      <c r="L79" s="5"/>
      <c r="M79" s="5"/>
      <c r="N79" s="5"/>
      <c r="O79" s="5"/>
      <c r="P79" s="3"/>
      <c r="Q79" s="3"/>
      <c r="R79" s="3"/>
      <c r="S79" s="3"/>
      <c r="T79" s="3"/>
    </row>
    <row r="80" spans="1:20" s="2" customFormat="1" ht="16.5">
      <c r="A80" s="60">
        <v>11</v>
      </c>
      <c r="B80" s="61" t="s">
        <v>67</v>
      </c>
      <c r="C80" s="62">
        <f t="shared" si="0"/>
        <v>2</v>
      </c>
      <c r="D80" s="61" t="s">
        <v>57</v>
      </c>
      <c r="E80" s="65" t="s">
        <v>58</v>
      </c>
      <c r="G80" s="5"/>
      <c r="H80" s="5"/>
      <c r="I80" s="5"/>
      <c r="J80" s="5"/>
      <c r="K80" s="5"/>
      <c r="L80" s="5"/>
      <c r="M80" s="5"/>
      <c r="N80" s="5"/>
      <c r="O80" s="5"/>
      <c r="P80" s="3"/>
      <c r="Q80" s="3"/>
      <c r="R80" s="3"/>
      <c r="S80" s="3"/>
      <c r="T80" s="3"/>
    </row>
    <row r="81" spans="1:20" s="2" customFormat="1" ht="16.5">
      <c r="A81" s="60">
        <v>12</v>
      </c>
      <c r="B81" s="61" t="s">
        <v>68</v>
      </c>
      <c r="C81" s="64">
        <v>0</v>
      </c>
      <c r="D81" s="61" t="s">
        <v>60</v>
      </c>
      <c r="E81" s="65" t="s">
        <v>81</v>
      </c>
      <c r="G81" s="5"/>
      <c r="H81" s="5"/>
      <c r="I81" s="5"/>
      <c r="J81" s="5"/>
      <c r="K81" s="5"/>
      <c r="L81" s="5"/>
      <c r="M81" s="5"/>
      <c r="N81" s="5"/>
      <c r="O81" s="5"/>
      <c r="P81" s="3"/>
      <c r="Q81" s="3"/>
      <c r="R81" s="3"/>
      <c r="S81" s="3"/>
      <c r="T81" s="3"/>
    </row>
    <row r="82" spans="1:20" s="2" customFormat="1" ht="16.5">
      <c r="A82" s="60">
        <v>13</v>
      </c>
      <c r="B82" s="61" t="s">
        <v>70</v>
      </c>
      <c r="C82" s="67" t="s">
        <v>71</v>
      </c>
      <c r="D82" s="61"/>
      <c r="E82" s="65" t="s">
        <v>72</v>
      </c>
      <c r="G82" s="5"/>
      <c r="H82" s="5"/>
      <c r="I82" s="5"/>
      <c r="J82" s="5"/>
      <c r="K82" s="5"/>
      <c r="L82" s="5"/>
      <c r="M82" s="5"/>
      <c r="N82" s="5"/>
      <c r="O82" s="5"/>
      <c r="P82" s="3"/>
      <c r="Q82" s="3"/>
      <c r="R82" s="3"/>
      <c r="S82" s="3"/>
      <c r="T82" s="3"/>
    </row>
    <row r="83" spans="1:20" s="2" customFormat="1" ht="16.5">
      <c r="A83" s="60">
        <v>14</v>
      </c>
      <c r="B83" s="61" t="s">
        <v>73</v>
      </c>
      <c r="C83" s="67" t="str">
        <f>C65</f>
        <v>50N06/TO252</v>
      </c>
      <c r="D83" s="61"/>
      <c r="E83" s="63" t="str">
        <f>E65</f>
        <v>50N06/TO252</v>
      </c>
      <c r="G83" s="5">
        <f>C10*C11/C8/0.85</f>
        <v>5.294117647058823</v>
      </c>
      <c r="H83" s="5"/>
      <c r="I83" s="5"/>
      <c r="J83" s="5"/>
      <c r="K83" s="5"/>
      <c r="L83" s="5"/>
      <c r="M83" s="5"/>
      <c r="N83" s="5"/>
      <c r="O83" s="5"/>
      <c r="P83" s="3"/>
      <c r="Q83" s="3"/>
      <c r="R83" s="3"/>
      <c r="S83" s="3"/>
      <c r="T83" s="3"/>
    </row>
    <row r="84" spans="1:20" s="2" customFormat="1" ht="16.5">
      <c r="A84" s="60">
        <v>15</v>
      </c>
      <c r="B84" s="61" t="s">
        <v>74</v>
      </c>
      <c r="C84" s="61">
        <f>C64</f>
        <v>47</v>
      </c>
      <c r="D84" s="61" t="s">
        <v>75</v>
      </c>
      <c r="E84" s="63" t="str">
        <f>E64</f>
        <v>6.27973432767732A</v>
      </c>
      <c r="G84" s="5"/>
      <c r="H84" s="5"/>
      <c r="I84" s="5"/>
      <c r="J84" s="5"/>
      <c r="K84" s="5"/>
      <c r="L84" s="5"/>
      <c r="M84" s="5"/>
      <c r="N84" s="5"/>
      <c r="O84" s="5"/>
      <c r="P84" s="3"/>
      <c r="Q84" s="3"/>
      <c r="R84" s="3"/>
      <c r="S84" s="3"/>
      <c r="T84" s="3"/>
    </row>
    <row r="85" spans="1:20" s="2" customFormat="1" ht="16.5">
      <c r="A85" s="60">
        <v>16</v>
      </c>
      <c r="B85" s="69" t="s">
        <v>76</v>
      </c>
      <c r="C85" s="61" t="s">
        <v>69</v>
      </c>
      <c r="D85" s="61"/>
      <c r="E85" s="63" t="str">
        <f>C85</f>
        <v>NC</v>
      </c>
      <c r="G85" s="5"/>
      <c r="H85" s="5"/>
      <c r="I85" s="5"/>
      <c r="J85" s="5"/>
      <c r="K85" s="5"/>
      <c r="L85" s="5"/>
      <c r="M85" s="5"/>
      <c r="N85" s="5"/>
      <c r="O85" s="5"/>
      <c r="P85" s="3"/>
      <c r="Q85" s="3"/>
      <c r="R85" s="3"/>
      <c r="S85" s="3"/>
      <c r="T85" s="3"/>
    </row>
    <row r="86" spans="1:20" s="2" customFormat="1" ht="16.5">
      <c r="A86" s="72">
        <v>17</v>
      </c>
      <c r="B86" s="70" t="s">
        <v>77</v>
      </c>
      <c r="C86" s="73" t="str">
        <f>IF(G83&lt;2.5,"OC6780","开关电流大/无法使用/需要改用OC6781")</f>
        <v>开关电流大/无法使用/需要改用OC6781</v>
      </c>
      <c r="D86" s="74"/>
      <c r="E86" s="71">
        <f>IF(C86="OC6780","ESOP8","")</f>
      </c>
      <c r="G86" s="5"/>
      <c r="H86" s="5"/>
      <c r="I86" s="5"/>
      <c r="J86" s="5"/>
      <c r="K86" s="5"/>
      <c r="L86" s="5"/>
      <c r="M86" s="5"/>
      <c r="N86" s="5"/>
      <c r="O86" s="5"/>
      <c r="P86" s="3"/>
      <c r="Q86" s="3"/>
      <c r="R86" s="3"/>
      <c r="S86" s="3"/>
      <c r="T86" s="3"/>
    </row>
    <row r="87" spans="7:20" s="2" customFormat="1" ht="14.25">
      <c r="G87" s="5"/>
      <c r="H87" s="5"/>
      <c r="I87" s="5"/>
      <c r="J87" s="5"/>
      <c r="K87" s="5"/>
      <c r="L87" s="5"/>
      <c r="M87" s="5"/>
      <c r="N87" s="5"/>
      <c r="O87" s="5"/>
      <c r="P87" s="3"/>
      <c r="Q87" s="3"/>
      <c r="R87" s="3"/>
      <c r="S87" s="3"/>
      <c r="T87" s="3"/>
    </row>
    <row r="88" spans="7:20" s="2" customFormat="1" ht="14.25">
      <c r="G88" s="5"/>
      <c r="H88" s="5"/>
      <c r="I88" s="5"/>
      <c r="J88" s="5"/>
      <c r="K88" s="5"/>
      <c r="L88" s="5"/>
      <c r="M88" s="5"/>
      <c r="N88" s="5"/>
      <c r="O88" s="5"/>
      <c r="P88" s="3"/>
      <c r="Q88" s="3"/>
      <c r="R88" s="3"/>
      <c r="S88" s="3"/>
      <c r="T88" s="3"/>
    </row>
    <row r="89" spans="7:20" s="2" customFormat="1" ht="14.25">
      <c r="G89" s="5"/>
      <c r="H89" s="5"/>
      <c r="I89" s="5"/>
      <c r="J89" s="5"/>
      <c r="K89" s="5"/>
      <c r="L89" s="5"/>
      <c r="M89" s="5"/>
      <c r="N89" s="5"/>
      <c r="O89" s="5"/>
      <c r="P89" s="3"/>
      <c r="Q89" s="3"/>
      <c r="R89" s="3"/>
      <c r="S89" s="3"/>
      <c r="T89" s="3"/>
    </row>
    <row r="90" spans="7:20" s="2" customFormat="1" ht="14.25">
      <c r="G90" s="5"/>
      <c r="H90" s="5"/>
      <c r="I90" s="5"/>
      <c r="J90" s="5"/>
      <c r="K90" s="5"/>
      <c r="L90" s="5"/>
      <c r="M90" s="5"/>
      <c r="N90" s="5"/>
      <c r="O90" s="5"/>
      <c r="P90" s="3"/>
      <c r="Q90" s="3"/>
      <c r="R90" s="3"/>
      <c r="S90" s="3"/>
      <c r="T90" s="3"/>
    </row>
    <row r="91" spans="7:20" s="2" customFormat="1" ht="14.25">
      <c r="G91" s="5"/>
      <c r="H91" s="5"/>
      <c r="I91" s="5"/>
      <c r="J91" s="5"/>
      <c r="K91" s="5"/>
      <c r="L91" s="5"/>
      <c r="M91" s="5"/>
      <c r="N91" s="5"/>
      <c r="O91" s="5"/>
      <c r="P91" s="3"/>
      <c r="Q91" s="3"/>
      <c r="R91" s="3"/>
      <c r="S91" s="3"/>
      <c r="T91" s="3"/>
    </row>
    <row r="92" spans="7:20" s="2" customFormat="1" ht="14.25">
      <c r="G92" s="5"/>
      <c r="H92" s="5"/>
      <c r="I92" s="5"/>
      <c r="J92" s="5"/>
      <c r="K92" s="5"/>
      <c r="L92" s="5"/>
      <c r="M92" s="5"/>
      <c r="N92" s="5"/>
      <c r="O92" s="5"/>
      <c r="P92" s="3"/>
      <c r="Q92" s="3"/>
      <c r="R92" s="3"/>
      <c r="S92" s="3"/>
      <c r="T92" s="3"/>
    </row>
    <row r="93" spans="7:20" s="2" customFormat="1" ht="14.25">
      <c r="G93" s="5"/>
      <c r="H93" s="5"/>
      <c r="I93" s="5"/>
      <c r="J93" s="5"/>
      <c r="K93" s="5"/>
      <c r="L93" s="5"/>
      <c r="M93" s="5"/>
      <c r="N93" s="5"/>
      <c r="O93" s="5"/>
      <c r="P93" s="3"/>
      <c r="Q93" s="3"/>
      <c r="R93" s="3"/>
      <c r="S93" s="3"/>
      <c r="T93" s="3"/>
    </row>
    <row r="94" spans="7:20" s="2" customFormat="1" ht="14.25">
      <c r="G94" s="5"/>
      <c r="H94" s="5"/>
      <c r="I94" s="5"/>
      <c r="J94" s="5"/>
      <c r="K94" s="5"/>
      <c r="L94" s="5"/>
      <c r="M94" s="5"/>
      <c r="N94" s="5"/>
      <c r="O94" s="5"/>
      <c r="P94" s="3"/>
      <c r="Q94" s="3"/>
      <c r="R94" s="3"/>
      <c r="S94" s="3"/>
      <c r="T94" s="3"/>
    </row>
    <row r="95" spans="7:20" s="2" customFormat="1" ht="14.25">
      <c r="G95" s="5"/>
      <c r="H95" s="5"/>
      <c r="I95" s="5"/>
      <c r="J95" s="5"/>
      <c r="K95" s="5"/>
      <c r="L95" s="5"/>
      <c r="M95" s="5"/>
      <c r="N95" s="5"/>
      <c r="O95" s="5"/>
      <c r="P95" s="3"/>
      <c r="Q95" s="3"/>
      <c r="R95" s="3"/>
      <c r="S95" s="3"/>
      <c r="T95" s="3"/>
    </row>
    <row r="96" spans="7:20" s="2" customFormat="1" ht="14.25">
      <c r="G96" s="5"/>
      <c r="H96" s="5"/>
      <c r="I96" s="5"/>
      <c r="J96" s="5"/>
      <c r="K96" s="5"/>
      <c r="L96" s="5"/>
      <c r="M96" s="5"/>
      <c r="N96" s="5"/>
      <c r="O96" s="5"/>
      <c r="P96" s="3"/>
      <c r="Q96" s="3"/>
      <c r="R96" s="3"/>
      <c r="S96" s="3"/>
      <c r="T96" s="3"/>
    </row>
    <row r="97" spans="7:20" s="2" customFormat="1" ht="14.25">
      <c r="G97" s="5"/>
      <c r="H97" s="5"/>
      <c r="I97" s="5"/>
      <c r="J97" s="5"/>
      <c r="K97" s="5"/>
      <c r="L97" s="5"/>
      <c r="M97" s="5"/>
      <c r="N97" s="5"/>
      <c r="O97" s="5"/>
      <c r="P97" s="3"/>
      <c r="Q97" s="3"/>
      <c r="R97" s="3"/>
      <c r="S97" s="3"/>
      <c r="T97" s="3"/>
    </row>
    <row r="98" spans="7:20" s="2" customFormat="1" ht="14.25">
      <c r="G98" s="5"/>
      <c r="H98" s="5"/>
      <c r="I98" s="5"/>
      <c r="J98" s="5"/>
      <c r="K98" s="5"/>
      <c r="L98" s="5"/>
      <c r="M98" s="5"/>
      <c r="N98" s="5"/>
      <c r="O98" s="5"/>
      <c r="P98" s="3"/>
      <c r="Q98" s="3"/>
      <c r="R98" s="3"/>
      <c r="S98" s="3"/>
      <c r="T98" s="3"/>
    </row>
    <row r="99" spans="7:20" s="2" customFormat="1" ht="14.25">
      <c r="G99" s="5"/>
      <c r="H99" s="5"/>
      <c r="I99" s="5"/>
      <c r="J99" s="5"/>
      <c r="K99" s="5"/>
      <c r="L99" s="5"/>
      <c r="M99" s="5"/>
      <c r="N99" s="5"/>
      <c r="O99" s="5"/>
      <c r="P99" s="3"/>
      <c r="Q99" s="3"/>
      <c r="R99" s="3"/>
      <c r="S99" s="3"/>
      <c r="T99" s="3"/>
    </row>
    <row r="100" spans="7:20" s="2" customFormat="1" ht="14.25">
      <c r="G100" s="5"/>
      <c r="H100" s="5"/>
      <c r="I100" s="5"/>
      <c r="J100" s="5"/>
      <c r="K100" s="5"/>
      <c r="L100" s="5"/>
      <c r="M100" s="5"/>
      <c r="N100" s="5"/>
      <c r="O100" s="5"/>
      <c r="P100" s="3"/>
      <c r="Q100" s="3"/>
      <c r="R100" s="3"/>
      <c r="S100" s="3"/>
      <c r="T100" s="3"/>
    </row>
    <row r="101" spans="7:20" s="2" customFormat="1" ht="14.25">
      <c r="G101" s="5"/>
      <c r="H101" s="5"/>
      <c r="I101" s="5"/>
      <c r="J101" s="5"/>
      <c r="K101" s="5"/>
      <c r="L101" s="5"/>
      <c r="M101" s="5"/>
      <c r="N101" s="5"/>
      <c r="O101" s="5"/>
      <c r="P101" s="3"/>
      <c r="Q101" s="3"/>
      <c r="R101" s="3"/>
      <c r="S101" s="3"/>
      <c r="T101" s="3"/>
    </row>
    <row r="102" spans="7:20" s="2" customFormat="1" ht="14.25">
      <c r="G102" s="5"/>
      <c r="H102" s="5"/>
      <c r="I102" s="5"/>
      <c r="J102" s="5"/>
      <c r="K102" s="5"/>
      <c r="L102" s="5"/>
      <c r="M102" s="5"/>
      <c r="N102" s="5"/>
      <c r="O102" s="5"/>
      <c r="P102" s="3"/>
      <c r="Q102" s="3"/>
      <c r="R102" s="3"/>
      <c r="S102" s="3"/>
      <c r="T102" s="3"/>
    </row>
    <row r="103" spans="7:20" s="2" customFormat="1" ht="14.25">
      <c r="G103" s="5"/>
      <c r="H103" s="5"/>
      <c r="I103" s="5"/>
      <c r="J103" s="5"/>
      <c r="K103" s="5"/>
      <c r="L103" s="5"/>
      <c r="M103" s="5"/>
      <c r="N103" s="5"/>
      <c r="O103" s="5"/>
      <c r="P103" s="3"/>
      <c r="Q103" s="3"/>
      <c r="R103" s="3"/>
      <c r="S103" s="3"/>
      <c r="T103" s="3"/>
    </row>
    <row r="104" spans="7:20" s="2" customFormat="1" ht="14.25">
      <c r="G104" s="5"/>
      <c r="H104" s="5"/>
      <c r="I104" s="5"/>
      <c r="J104" s="5"/>
      <c r="K104" s="5"/>
      <c r="L104" s="5"/>
      <c r="M104" s="5"/>
      <c r="N104" s="5"/>
      <c r="O104" s="5"/>
      <c r="P104" s="3"/>
      <c r="Q104" s="3"/>
      <c r="R104" s="3"/>
      <c r="S104" s="3"/>
      <c r="T104" s="3"/>
    </row>
    <row r="105" spans="7:20" s="2" customFormat="1" ht="14.25">
      <c r="G105" s="5"/>
      <c r="H105" s="5"/>
      <c r="I105" s="5"/>
      <c r="J105" s="5"/>
      <c r="K105" s="5"/>
      <c r="L105" s="5"/>
      <c r="M105" s="5"/>
      <c r="N105" s="5"/>
      <c r="O105" s="5"/>
      <c r="P105" s="3"/>
      <c r="Q105" s="3"/>
      <c r="R105" s="3"/>
      <c r="S105" s="3"/>
      <c r="T105" s="3"/>
    </row>
    <row r="106" spans="7:20" s="2" customFormat="1" ht="14.25"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3"/>
      <c r="R106" s="3"/>
      <c r="S106" s="3"/>
      <c r="T106" s="3"/>
    </row>
    <row r="107" spans="7:20" s="2" customFormat="1" ht="14.25">
      <c r="G107" s="5"/>
      <c r="H107" s="5"/>
      <c r="I107" s="5"/>
      <c r="J107" s="5"/>
      <c r="K107" s="5"/>
      <c r="L107" s="5"/>
      <c r="M107" s="5"/>
      <c r="N107" s="5"/>
      <c r="O107" s="5"/>
      <c r="P107" s="3"/>
      <c r="Q107" s="3"/>
      <c r="R107" s="3"/>
      <c r="S107" s="3"/>
      <c r="T107" s="3"/>
    </row>
    <row r="108" spans="7:20" s="2" customFormat="1" ht="14.25">
      <c r="G108" s="5"/>
      <c r="H108" s="5"/>
      <c r="I108" s="5"/>
      <c r="J108" s="5"/>
      <c r="K108" s="5"/>
      <c r="L108" s="5"/>
      <c r="M108" s="5"/>
      <c r="N108" s="5"/>
      <c r="O108" s="5"/>
      <c r="P108" s="3"/>
      <c r="Q108" s="3"/>
      <c r="R108" s="3"/>
      <c r="S108" s="3"/>
      <c r="T108" s="3"/>
    </row>
    <row r="109" spans="7:20" s="2" customFormat="1" ht="14.25">
      <c r="G109" s="5"/>
      <c r="H109" s="5"/>
      <c r="I109" s="5"/>
      <c r="J109" s="5"/>
      <c r="K109" s="5"/>
      <c r="L109" s="5"/>
      <c r="M109" s="5"/>
      <c r="N109" s="5"/>
      <c r="O109" s="5"/>
      <c r="P109" s="3"/>
      <c r="Q109" s="3"/>
      <c r="R109" s="3"/>
      <c r="S109" s="3"/>
      <c r="T109" s="3"/>
    </row>
    <row r="110" spans="7:20" s="2" customFormat="1" ht="14.25">
      <c r="G110" s="5"/>
      <c r="H110" s="5"/>
      <c r="I110" s="5"/>
      <c r="J110" s="5"/>
      <c r="K110" s="5"/>
      <c r="L110" s="5"/>
      <c r="M110" s="5"/>
      <c r="N110" s="5"/>
      <c r="O110" s="5"/>
      <c r="P110" s="3"/>
      <c r="Q110" s="3"/>
      <c r="R110" s="3"/>
      <c r="S110" s="3"/>
      <c r="T110" s="3"/>
    </row>
    <row r="111" spans="7:20" s="2" customFormat="1" ht="14.25">
      <c r="G111" s="5"/>
      <c r="H111" s="5"/>
      <c r="I111" s="5"/>
      <c r="J111" s="5"/>
      <c r="K111" s="5"/>
      <c r="L111" s="5"/>
      <c r="M111" s="5"/>
      <c r="N111" s="5"/>
      <c r="O111" s="5"/>
      <c r="P111" s="3"/>
      <c r="Q111" s="3"/>
      <c r="R111" s="3"/>
      <c r="S111" s="3"/>
      <c r="T111" s="3"/>
    </row>
    <row r="112" spans="7:20" s="2" customFormat="1" ht="14.25">
      <c r="G112" s="5"/>
      <c r="H112" s="5"/>
      <c r="I112" s="5"/>
      <c r="J112" s="5"/>
      <c r="K112" s="5"/>
      <c r="L112" s="5"/>
      <c r="M112" s="5"/>
      <c r="N112" s="5"/>
      <c r="O112" s="5"/>
      <c r="P112" s="3"/>
      <c r="Q112" s="3"/>
      <c r="R112" s="3"/>
      <c r="S112" s="3"/>
      <c r="T112" s="3"/>
    </row>
    <row r="113" spans="7:20" s="2" customFormat="1" ht="14.25">
      <c r="G113" s="5"/>
      <c r="H113" s="5"/>
      <c r="I113" s="5"/>
      <c r="J113" s="5"/>
      <c r="K113" s="5"/>
      <c r="L113" s="5"/>
      <c r="M113" s="5"/>
      <c r="N113" s="5"/>
      <c r="O113" s="5"/>
      <c r="P113" s="3"/>
      <c r="Q113" s="3"/>
      <c r="R113" s="3"/>
      <c r="S113" s="3"/>
      <c r="T113" s="3"/>
    </row>
    <row r="114" spans="7:20" s="2" customFormat="1" ht="14.25">
      <c r="G114" s="5"/>
      <c r="H114" s="5"/>
      <c r="I114" s="5"/>
      <c r="J114" s="5"/>
      <c r="K114" s="5"/>
      <c r="L114" s="5"/>
      <c r="M114" s="5"/>
      <c r="N114" s="5"/>
      <c r="O114" s="5"/>
      <c r="P114" s="3"/>
      <c r="Q114" s="3"/>
      <c r="R114" s="3"/>
      <c r="S114" s="3"/>
      <c r="T114" s="3"/>
    </row>
    <row r="115" spans="7:20" s="2" customFormat="1" ht="14.25">
      <c r="G115" s="5"/>
      <c r="H115" s="5"/>
      <c r="I115" s="5"/>
      <c r="J115" s="5"/>
      <c r="K115" s="5"/>
      <c r="L115" s="5"/>
      <c r="M115" s="5"/>
      <c r="N115" s="5"/>
      <c r="O115" s="5"/>
      <c r="P115" s="3"/>
      <c r="Q115" s="3"/>
      <c r="R115" s="3"/>
      <c r="S115" s="3"/>
      <c r="T115" s="3"/>
    </row>
    <row r="116" spans="7:20" s="2" customFormat="1" ht="14.25">
      <c r="G116" s="5"/>
      <c r="H116" s="5"/>
      <c r="I116" s="5"/>
      <c r="J116" s="5"/>
      <c r="K116" s="5"/>
      <c r="L116" s="5"/>
      <c r="M116" s="5"/>
      <c r="N116" s="5"/>
      <c r="O116" s="5"/>
      <c r="P116" s="3"/>
      <c r="Q116" s="3"/>
      <c r="R116" s="3"/>
      <c r="S116" s="3"/>
      <c r="T116" s="3"/>
    </row>
    <row r="117" spans="7:20" s="2" customFormat="1" ht="14.25">
      <c r="G117" s="5"/>
      <c r="H117" s="5"/>
      <c r="I117" s="5"/>
      <c r="J117" s="5"/>
      <c r="K117" s="5"/>
      <c r="L117" s="5"/>
      <c r="M117" s="5"/>
      <c r="N117" s="5"/>
      <c r="O117" s="5"/>
      <c r="P117" s="3"/>
      <c r="Q117" s="3"/>
      <c r="R117" s="3"/>
      <c r="S117" s="3"/>
      <c r="T117" s="3"/>
    </row>
    <row r="118" spans="7:20" s="2" customFormat="1" ht="14.25">
      <c r="G118" s="5"/>
      <c r="H118" s="5"/>
      <c r="I118" s="5"/>
      <c r="J118" s="5"/>
      <c r="K118" s="5"/>
      <c r="L118" s="5"/>
      <c r="M118" s="5"/>
      <c r="N118" s="5"/>
      <c r="O118" s="5"/>
      <c r="P118" s="3"/>
      <c r="Q118" s="3"/>
      <c r="R118" s="3"/>
      <c r="S118" s="3"/>
      <c r="T118" s="3"/>
    </row>
    <row r="119" spans="7:20" s="2" customFormat="1" ht="14.25">
      <c r="G119" s="5"/>
      <c r="H119" s="5"/>
      <c r="I119" s="5"/>
      <c r="J119" s="5"/>
      <c r="K119" s="5"/>
      <c r="L119" s="5"/>
      <c r="M119" s="5"/>
      <c r="N119" s="5"/>
      <c r="O119" s="5"/>
      <c r="P119" s="3"/>
      <c r="Q119" s="3"/>
      <c r="R119" s="3"/>
      <c r="S119" s="3"/>
      <c r="T119" s="3"/>
    </row>
    <row r="120" spans="7:20" s="2" customFormat="1" ht="14.25">
      <c r="G120" s="5"/>
      <c r="H120" s="5"/>
      <c r="I120" s="5"/>
      <c r="J120" s="5"/>
      <c r="K120" s="5"/>
      <c r="L120" s="5"/>
      <c r="M120" s="5"/>
      <c r="N120" s="5"/>
      <c r="O120" s="5"/>
      <c r="P120" s="3"/>
      <c r="Q120" s="3"/>
      <c r="R120" s="3"/>
      <c r="S120" s="3"/>
      <c r="T120" s="3"/>
    </row>
    <row r="121" spans="7:20" s="2" customFormat="1" ht="14.25">
      <c r="G121" s="5"/>
      <c r="H121" s="5"/>
      <c r="I121" s="5"/>
      <c r="J121" s="5"/>
      <c r="K121" s="5"/>
      <c r="L121" s="5"/>
      <c r="M121" s="5"/>
      <c r="N121" s="5"/>
      <c r="O121" s="5"/>
      <c r="P121" s="3"/>
      <c r="Q121" s="3"/>
      <c r="R121" s="3"/>
      <c r="S121" s="3"/>
      <c r="T121" s="3"/>
    </row>
    <row r="122" spans="7:20" s="2" customFormat="1" ht="14.25">
      <c r="G122" s="5"/>
      <c r="H122" s="5"/>
      <c r="I122" s="5"/>
      <c r="J122" s="5"/>
      <c r="K122" s="5"/>
      <c r="L122" s="5"/>
      <c r="M122" s="5"/>
      <c r="N122" s="5"/>
      <c r="O122" s="5"/>
      <c r="P122" s="3"/>
      <c r="Q122" s="3"/>
      <c r="R122" s="3"/>
      <c r="S122" s="3"/>
      <c r="T122" s="3"/>
    </row>
    <row r="123" spans="7:20" s="2" customFormat="1" ht="14.25">
      <c r="G123" s="5"/>
      <c r="H123" s="5"/>
      <c r="I123" s="5"/>
      <c r="J123" s="5"/>
      <c r="K123" s="5"/>
      <c r="L123" s="5"/>
      <c r="M123" s="5"/>
      <c r="N123" s="5"/>
      <c r="O123" s="5"/>
      <c r="P123" s="3"/>
      <c r="Q123" s="3"/>
      <c r="R123" s="3"/>
      <c r="S123" s="3"/>
      <c r="T123" s="3"/>
    </row>
    <row r="124" spans="7:20" s="2" customFormat="1" ht="14.25">
      <c r="G124" s="5"/>
      <c r="H124" s="5"/>
      <c r="I124" s="5"/>
      <c r="J124" s="5"/>
      <c r="K124" s="5"/>
      <c r="L124" s="5"/>
      <c r="M124" s="5"/>
      <c r="N124" s="5"/>
      <c r="O124" s="5"/>
      <c r="P124" s="3"/>
      <c r="Q124" s="3"/>
      <c r="R124" s="3"/>
      <c r="S124" s="3"/>
      <c r="T124" s="3"/>
    </row>
    <row r="125" spans="7:20" s="2" customFormat="1" ht="14.25">
      <c r="G125" s="5"/>
      <c r="H125" s="5"/>
      <c r="I125" s="5"/>
      <c r="J125" s="5"/>
      <c r="K125" s="5"/>
      <c r="L125" s="5"/>
      <c r="M125" s="5"/>
      <c r="N125" s="5"/>
      <c r="O125" s="5"/>
      <c r="P125" s="3"/>
      <c r="Q125" s="3"/>
      <c r="R125" s="3"/>
      <c r="S125" s="3"/>
      <c r="T125" s="3"/>
    </row>
    <row r="126" spans="7:20" s="2" customFormat="1" ht="14.25">
      <c r="G126" s="5"/>
      <c r="H126" s="5"/>
      <c r="I126" s="5"/>
      <c r="J126" s="5"/>
      <c r="K126" s="5"/>
      <c r="L126" s="5"/>
      <c r="M126" s="5"/>
      <c r="N126" s="5"/>
      <c r="O126" s="5"/>
      <c r="P126" s="3"/>
      <c r="Q126" s="3"/>
      <c r="R126" s="3"/>
      <c r="S126" s="3"/>
      <c r="T126" s="3"/>
    </row>
    <row r="127" spans="7:20" s="2" customFormat="1" ht="14.25">
      <c r="G127" s="5"/>
      <c r="H127" s="5"/>
      <c r="I127" s="5"/>
      <c r="J127" s="5"/>
      <c r="K127" s="5"/>
      <c r="L127" s="5"/>
      <c r="M127" s="5"/>
      <c r="N127" s="5"/>
      <c r="O127" s="5"/>
      <c r="P127" s="3"/>
      <c r="Q127" s="3"/>
      <c r="R127" s="3"/>
      <c r="S127" s="3"/>
      <c r="T127" s="3"/>
    </row>
    <row r="128" spans="7:20" s="2" customFormat="1" ht="14.25">
      <c r="G128" s="5"/>
      <c r="H128" s="5"/>
      <c r="I128" s="5"/>
      <c r="J128" s="5"/>
      <c r="K128" s="5"/>
      <c r="L128" s="5"/>
      <c r="M128" s="5"/>
      <c r="N128" s="5"/>
      <c r="O128" s="5"/>
      <c r="P128" s="3"/>
      <c r="Q128" s="3"/>
      <c r="R128" s="3"/>
      <c r="S128" s="3"/>
      <c r="T128" s="3"/>
    </row>
    <row r="129" spans="7:20" s="2" customFormat="1" ht="14.25">
      <c r="G129" s="5"/>
      <c r="H129" s="5"/>
      <c r="I129" s="5"/>
      <c r="J129" s="5"/>
      <c r="K129" s="5"/>
      <c r="L129" s="5"/>
      <c r="M129" s="5"/>
      <c r="N129" s="5"/>
      <c r="O129" s="5"/>
      <c r="P129" s="3"/>
      <c r="Q129" s="3"/>
      <c r="R129" s="3"/>
      <c r="S129" s="3"/>
      <c r="T129" s="3"/>
    </row>
    <row r="130" spans="7:20" s="2" customFormat="1" ht="14.25">
      <c r="G130" s="5"/>
      <c r="H130" s="5"/>
      <c r="I130" s="5"/>
      <c r="J130" s="5"/>
      <c r="K130" s="5"/>
      <c r="L130" s="5"/>
      <c r="M130" s="5"/>
      <c r="N130" s="5"/>
      <c r="O130" s="5"/>
      <c r="P130" s="3"/>
      <c r="Q130" s="3"/>
      <c r="R130" s="3"/>
      <c r="S130" s="3"/>
      <c r="T130" s="3"/>
    </row>
    <row r="131" spans="7:20" s="2" customFormat="1" ht="14.25">
      <c r="G131" s="5"/>
      <c r="H131" s="5"/>
      <c r="I131" s="5"/>
      <c r="J131" s="5"/>
      <c r="K131" s="5"/>
      <c r="L131" s="5"/>
      <c r="M131" s="5"/>
      <c r="N131" s="5"/>
      <c r="O131" s="5"/>
      <c r="P131" s="3"/>
      <c r="Q131" s="3"/>
      <c r="R131" s="3"/>
      <c r="S131" s="3"/>
      <c r="T131" s="3"/>
    </row>
    <row r="132" spans="7:20" s="2" customFormat="1" ht="14.25">
      <c r="G132" s="5"/>
      <c r="H132" s="5"/>
      <c r="I132" s="5"/>
      <c r="J132" s="5"/>
      <c r="K132" s="5"/>
      <c r="L132" s="5"/>
      <c r="M132" s="5"/>
      <c r="N132" s="5"/>
      <c r="O132" s="5"/>
      <c r="P132" s="3"/>
      <c r="Q132" s="3"/>
      <c r="R132" s="3"/>
      <c r="S132" s="3"/>
      <c r="T132" s="3"/>
    </row>
    <row r="133" spans="7:20" s="2" customFormat="1" ht="14.25">
      <c r="G133" s="5"/>
      <c r="H133" s="5"/>
      <c r="I133" s="5"/>
      <c r="J133" s="5"/>
      <c r="K133" s="5"/>
      <c r="L133" s="5"/>
      <c r="M133" s="5"/>
      <c r="N133" s="5"/>
      <c r="O133" s="5"/>
      <c r="P133" s="3"/>
      <c r="Q133" s="3"/>
      <c r="R133" s="3"/>
      <c r="S133" s="3"/>
      <c r="T133" s="3"/>
    </row>
    <row r="134" spans="7:20" s="2" customFormat="1" ht="14.25">
      <c r="G134" s="5"/>
      <c r="H134" s="5"/>
      <c r="I134" s="5"/>
      <c r="J134" s="5"/>
      <c r="K134" s="5"/>
      <c r="L134" s="5"/>
      <c r="M134" s="5"/>
      <c r="N134" s="5"/>
      <c r="O134" s="5"/>
      <c r="P134" s="3"/>
      <c r="Q134" s="3"/>
      <c r="R134" s="3"/>
      <c r="S134" s="3"/>
      <c r="T134" s="3"/>
    </row>
    <row r="135" spans="7:20" s="2" customFormat="1" ht="14.25">
      <c r="G135" s="5"/>
      <c r="H135" s="5"/>
      <c r="I135" s="5"/>
      <c r="J135" s="5"/>
      <c r="K135" s="5"/>
      <c r="L135" s="5"/>
      <c r="M135" s="5"/>
      <c r="N135" s="5"/>
      <c r="O135" s="5"/>
      <c r="P135" s="3"/>
      <c r="Q135" s="3"/>
      <c r="R135" s="3"/>
      <c r="S135" s="3"/>
      <c r="T135" s="3"/>
    </row>
    <row r="136" spans="7:20" s="2" customFormat="1" ht="14.25">
      <c r="G136" s="5"/>
      <c r="H136" s="5"/>
      <c r="I136" s="5"/>
      <c r="J136" s="5"/>
      <c r="K136" s="5"/>
      <c r="L136" s="5"/>
      <c r="M136" s="5"/>
      <c r="N136" s="5"/>
      <c r="O136" s="5"/>
      <c r="P136" s="3"/>
      <c r="Q136" s="3"/>
      <c r="R136" s="3"/>
      <c r="S136" s="3"/>
      <c r="T136" s="3"/>
    </row>
    <row r="137" spans="7:20" s="2" customFormat="1" ht="14.25">
      <c r="G137" s="5"/>
      <c r="H137" s="5"/>
      <c r="I137" s="5"/>
      <c r="J137" s="5"/>
      <c r="K137" s="5"/>
      <c r="L137" s="5"/>
      <c r="M137" s="5"/>
      <c r="N137" s="5"/>
      <c r="O137" s="5"/>
      <c r="P137" s="3"/>
      <c r="Q137" s="3"/>
      <c r="R137" s="3"/>
      <c r="S137" s="3"/>
      <c r="T137" s="3"/>
    </row>
    <row r="138" spans="7:20" s="2" customFormat="1" ht="14.25">
      <c r="G138" s="5"/>
      <c r="H138" s="5"/>
      <c r="I138" s="5"/>
      <c r="J138" s="5"/>
      <c r="K138" s="5"/>
      <c r="L138" s="5"/>
      <c r="M138" s="5"/>
      <c r="N138" s="5"/>
      <c r="O138" s="5"/>
      <c r="P138" s="3"/>
      <c r="Q138" s="3"/>
      <c r="R138" s="3"/>
      <c r="S138" s="3"/>
      <c r="T138" s="3"/>
    </row>
    <row r="139" spans="7:20" s="2" customFormat="1" ht="14.25">
      <c r="G139" s="5"/>
      <c r="H139" s="5"/>
      <c r="I139" s="5"/>
      <c r="J139" s="5"/>
      <c r="K139" s="5"/>
      <c r="L139" s="5"/>
      <c r="M139" s="5"/>
      <c r="N139" s="5"/>
      <c r="O139" s="5"/>
      <c r="P139" s="3"/>
      <c r="Q139" s="3"/>
      <c r="R139" s="3"/>
      <c r="S139" s="3"/>
      <c r="T139" s="3"/>
    </row>
    <row r="140" spans="7:20" s="2" customFormat="1" ht="14.25">
      <c r="G140" s="5"/>
      <c r="H140" s="5"/>
      <c r="I140" s="5"/>
      <c r="J140" s="5"/>
      <c r="K140" s="5"/>
      <c r="L140" s="5"/>
      <c r="M140" s="5"/>
      <c r="N140" s="5"/>
      <c r="O140" s="5"/>
      <c r="P140" s="3"/>
      <c r="Q140" s="3"/>
      <c r="R140" s="3"/>
      <c r="S140" s="3"/>
      <c r="T140" s="3"/>
    </row>
    <row r="141" spans="7:20" s="2" customFormat="1" ht="14.25">
      <c r="G141" s="5"/>
      <c r="H141" s="5"/>
      <c r="I141" s="5"/>
      <c r="J141" s="5"/>
      <c r="K141" s="5"/>
      <c r="L141" s="5"/>
      <c r="M141" s="5"/>
      <c r="N141" s="5"/>
      <c r="O141" s="5"/>
      <c r="P141" s="3"/>
      <c r="Q141" s="3"/>
      <c r="R141" s="3"/>
      <c r="S141" s="3"/>
      <c r="T141" s="3"/>
    </row>
    <row r="142" spans="7:20" s="2" customFormat="1" ht="14.25">
      <c r="G142" s="5"/>
      <c r="H142" s="5"/>
      <c r="I142" s="5"/>
      <c r="J142" s="5"/>
      <c r="K142" s="5"/>
      <c r="L142" s="5"/>
      <c r="M142" s="5"/>
      <c r="N142" s="5"/>
      <c r="O142" s="5"/>
      <c r="P142" s="3"/>
      <c r="Q142" s="3"/>
      <c r="R142" s="3"/>
      <c r="S142" s="3"/>
      <c r="T142" s="3"/>
    </row>
    <row r="143" spans="7:20" s="2" customFormat="1" ht="14.25">
      <c r="G143" s="5"/>
      <c r="H143" s="5"/>
      <c r="I143" s="5"/>
      <c r="J143" s="5"/>
      <c r="K143" s="5"/>
      <c r="L143" s="5"/>
      <c r="M143" s="5"/>
      <c r="N143" s="5"/>
      <c r="O143" s="5"/>
      <c r="P143" s="3"/>
      <c r="Q143" s="3"/>
      <c r="R143" s="3"/>
      <c r="S143" s="3"/>
      <c r="T143" s="3"/>
    </row>
    <row r="144" spans="7:20" s="2" customFormat="1" ht="14.25">
      <c r="G144" s="5"/>
      <c r="H144" s="5"/>
      <c r="I144" s="5"/>
      <c r="J144" s="5"/>
      <c r="K144" s="5"/>
      <c r="L144" s="5"/>
      <c r="M144" s="5"/>
      <c r="N144" s="5"/>
      <c r="O144" s="5"/>
      <c r="P144" s="3"/>
      <c r="Q144" s="3"/>
      <c r="R144" s="3"/>
      <c r="S144" s="3"/>
      <c r="T144" s="3"/>
    </row>
    <row r="145" spans="7:20" s="2" customFormat="1" ht="14.25">
      <c r="G145" s="5"/>
      <c r="H145" s="5"/>
      <c r="I145" s="5"/>
      <c r="J145" s="5"/>
      <c r="K145" s="5"/>
      <c r="L145" s="5"/>
      <c r="M145" s="5"/>
      <c r="N145" s="5"/>
      <c r="O145" s="5"/>
      <c r="P145" s="3"/>
      <c r="Q145" s="3"/>
      <c r="R145" s="3"/>
      <c r="S145" s="3"/>
      <c r="T145" s="3"/>
    </row>
    <row r="146" spans="7:20" s="2" customFormat="1" ht="14.25">
      <c r="G146" s="5"/>
      <c r="H146" s="5"/>
      <c r="I146" s="5"/>
      <c r="J146" s="5"/>
      <c r="K146" s="5"/>
      <c r="L146" s="5"/>
      <c r="M146" s="5"/>
      <c r="N146" s="5"/>
      <c r="O146" s="5"/>
      <c r="P146" s="3"/>
      <c r="Q146" s="3"/>
      <c r="R146" s="3"/>
      <c r="S146" s="3"/>
      <c r="T146" s="3"/>
    </row>
    <row r="147" spans="7:20" s="2" customFormat="1" ht="14.25">
      <c r="G147" s="5"/>
      <c r="H147" s="5"/>
      <c r="I147" s="5"/>
      <c r="J147" s="5"/>
      <c r="K147" s="5"/>
      <c r="L147" s="5"/>
      <c r="M147" s="5"/>
      <c r="N147" s="5"/>
      <c r="O147" s="5"/>
      <c r="P147" s="3"/>
      <c r="Q147" s="3"/>
      <c r="R147" s="3"/>
      <c r="S147" s="3"/>
      <c r="T147" s="3"/>
    </row>
    <row r="148" spans="7:20" s="2" customFormat="1" ht="14.25">
      <c r="G148" s="5"/>
      <c r="H148" s="5"/>
      <c r="I148" s="5"/>
      <c r="J148" s="5"/>
      <c r="K148" s="5"/>
      <c r="L148" s="5"/>
      <c r="M148" s="5"/>
      <c r="N148" s="5"/>
      <c r="O148" s="5"/>
      <c r="P148" s="3"/>
      <c r="Q148" s="3"/>
      <c r="R148" s="3"/>
      <c r="S148" s="3"/>
      <c r="T148" s="3"/>
    </row>
    <row r="149" spans="7:20" s="2" customFormat="1" ht="14.25">
      <c r="G149" s="5"/>
      <c r="H149" s="5"/>
      <c r="I149" s="5"/>
      <c r="J149" s="5"/>
      <c r="K149" s="5"/>
      <c r="L149" s="5"/>
      <c r="M149" s="5"/>
      <c r="N149" s="5"/>
      <c r="O149" s="5"/>
      <c r="P149" s="3"/>
      <c r="Q149" s="3"/>
      <c r="R149" s="3"/>
      <c r="S149" s="3"/>
      <c r="T149" s="3"/>
    </row>
    <row r="150" spans="7:20" s="2" customFormat="1" ht="14.25">
      <c r="G150" s="5"/>
      <c r="H150" s="5"/>
      <c r="I150" s="5"/>
      <c r="J150" s="5"/>
      <c r="K150" s="5"/>
      <c r="L150" s="5"/>
      <c r="M150" s="5"/>
      <c r="N150" s="5"/>
      <c r="O150" s="5"/>
      <c r="P150" s="3"/>
      <c r="Q150" s="3"/>
      <c r="R150" s="3"/>
      <c r="S150" s="3"/>
      <c r="T150" s="3"/>
    </row>
    <row r="151" spans="7:20" s="2" customFormat="1" ht="14.25">
      <c r="G151" s="5"/>
      <c r="H151" s="5"/>
      <c r="I151" s="5"/>
      <c r="J151" s="5"/>
      <c r="K151" s="5"/>
      <c r="L151" s="5"/>
      <c r="M151" s="5"/>
      <c r="N151" s="5"/>
      <c r="O151" s="5"/>
      <c r="P151" s="3"/>
      <c r="Q151" s="3"/>
      <c r="R151" s="3"/>
      <c r="S151" s="3"/>
      <c r="T151" s="3"/>
    </row>
    <row r="152" spans="7:20" s="2" customFormat="1" ht="14.25">
      <c r="G152" s="5"/>
      <c r="H152" s="5"/>
      <c r="I152" s="5"/>
      <c r="J152" s="5"/>
      <c r="K152" s="5"/>
      <c r="L152" s="5"/>
      <c r="M152" s="5"/>
      <c r="N152" s="5"/>
      <c r="O152" s="5"/>
      <c r="P152" s="3"/>
      <c r="Q152" s="3"/>
      <c r="R152" s="3"/>
      <c r="S152" s="3"/>
      <c r="T152" s="3"/>
    </row>
    <row r="153" spans="7:20" s="2" customFormat="1" ht="14.25">
      <c r="G153" s="5"/>
      <c r="H153" s="5"/>
      <c r="I153" s="5"/>
      <c r="J153" s="5"/>
      <c r="K153" s="5"/>
      <c r="L153" s="5"/>
      <c r="M153" s="5"/>
      <c r="N153" s="5"/>
      <c r="O153" s="5"/>
      <c r="P153" s="3"/>
      <c r="Q153" s="3"/>
      <c r="R153" s="3"/>
      <c r="S153" s="3"/>
      <c r="T153" s="3"/>
    </row>
    <row r="154" spans="7:20" s="2" customFormat="1" ht="14.25">
      <c r="G154" s="5"/>
      <c r="H154" s="5"/>
      <c r="I154" s="5"/>
      <c r="J154" s="5"/>
      <c r="K154" s="5"/>
      <c r="L154" s="5"/>
      <c r="M154" s="5"/>
      <c r="N154" s="5"/>
      <c r="O154" s="5"/>
      <c r="P154" s="3"/>
      <c r="Q154" s="3"/>
      <c r="R154" s="3"/>
      <c r="S154" s="3"/>
      <c r="T154" s="3"/>
    </row>
    <row r="155" spans="7:20" s="2" customFormat="1" ht="14.25">
      <c r="G155" s="5"/>
      <c r="H155" s="5"/>
      <c r="I155" s="5"/>
      <c r="J155" s="5"/>
      <c r="K155" s="5"/>
      <c r="L155" s="5"/>
      <c r="M155" s="5"/>
      <c r="N155" s="5"/>
      <c r="O155" s="5"/>
      <c r="P155" s="3"/>
      <c r="Q155" s="3"/>
      <c r="R155" s="3"/>
      <c r="S155" s="3"/>
      <c r="T155" s="3"/>
    </row>
    <row r="156" spans="7:20" s="2" customFormat="1" ht="14.25">
      <c r="G156" s="5"/>
      <c r="H156" s="5"/>
      <c r="I156" s="5"/>
      <c r="J156" s="5"/>
      <c r="K156" s="5"/>
      <c r="L156" s="5"/>
      <c r="M156" s="5"/>
      <c r="N156" s="5"/>
      <c r="O156" s="5"/>
      <c r="P156" s="3"/>
      <c r="Q156" s="3"/>
      <c r="R156" s="3"/>
      <c r="S156" s="3"/>
      <c r="T156" s="3"/>
    </row>
    <row r="157" spans="7:20" s="2" customFormat="1" ht="14.25">
      <c r="G157" s="5"/>
      <c r="H157" s="5"/>
      <c r="I157" s="5"/>
      <c r="J157" s="5"/>
      <c r="K157" s="5"/>
      <c r="L157" s="5"/>
      <c r="M157" s="5"/>
      <c r="N157" s="5"/>
      <c r="O157" s="5"/>
      <c r="P157" s="3"/>
      <c r="Q157" s="3"/>
      <c r="R157" s="3"/>
      <c r="S157" s="3"/>
      <c r="T157" s="3"/>
    </row>
    <row r="158" spans="7:20" s="2" customFormat="1" ht="14.25">
      <c r="G158" s="5"/>
      <c r="H158" s="5"/>
      <c r="I158" s="5"/>
      <c r="J158" s="5"/>
      <c r="K158" s="5"/>
      <c r="L158" s="5"/>
      <c r="M158" s="5"/>
      <c r="N158" s="5"/>
      <c r="O158" s="5"/>
      <c r="P158" s="3"/>
      <c r="Q158" s="3"/>
      <c r="R158" s="3"/>
      <c r="S158" s="3"/>
      <c r="T158" s="3"/>
    </row>
    <row r="159" spans="7:20" s="2" customFormat="1" ht="14.25">
      <c r="G159" s="5"/>
      <c r="H159" s="5"/>
      <c r="I159" s="5"/>
      <c r="J159" s="5"/>
      <c r="K159" s="5"/>
      <c r="L159" s="5"/>
      <c r="M159" s="5"/>
      <c r="N159" s="5"/>
      <c r="O159" s="5"/>
      <c r="P159" s="3"/>
      <c r="Q159" s="3"/>
      <c r="R159" s="3"/>
      <c r="S159" s="3"/>
      <c r="T159" s="3"/>
    </row>
    <row r="160" spans="7:20" s="2" customFormat="1" ht="14.25">
      <c r="G160" s="5"/>
      <c r="H160" s="5"/>
      <c r="I160" s="5"/>
      <c r="J160" s="5"/>
      <c r="K160" s="5"/>
      <c r="L160" s="5"/>
      <c r="M160" s="5"/>
      <c r="N160" s="5"/>
      <c r="O160" s="5"/>
      <c r="P160" s="3"/>
      <c r="Q160" s="3"/>
      <c r="R160" s="3"/>
      <c r="S160" s="3"/>
      <c r="T160" s="3"/>
    </row>
    <row r="161" spans="7:20" s="2" customFormat="1" ht="14.25">
      <c r="G161" s="5"/>
      <c r="H161" s="5"/>
      <c r="I161" s="5"/>
      <c r="J161" s="5"/>
      <c r="K161" s="5"/>
      <c r="L161" s="5"/>
      <c r="M161" s="5"/>
      <c r="N161" s="5"/>
      <c r="O161" s="5"/>
      <c r="P161" s="3"/>
      <c r="Q161" s="3"/>
      <c r="R161" s="3"/>
      <c r="S161" s="3"/>
      <c r="T161" s="3"/>
    </row>
    <row r="162" spans="7:20" s="2" customFormat="1" ht="14.25">
      <c r="G162" s="5"/>
      <c r="H162" s="5"/>
      <c r="I162" s="5"/>
      <c r="J162" s="5"/>
      <c r="K162" s="5"/>
      <c r="L162" s="5"/>
      <c r="M162" s="5"/>
      <c r="N162" s="5"/>
      <c r="O162" s="5"/>
      <c r="P162" s="3"/>
      <c r="Q162" s="3"/>
      <c r="R162" s="3"/>
      <c r="S162" s="3"/>
      <c r="T162" s="3"/>
    </row>
    <row r="163" spans="7:20" s="2" customFormat="1" ht="14.25">
      <c r="G163" s="5"/>
      <c r="H163" s="5"/>
      <c r="I163" s="5"/>
      <c r="J163" s="5"/>
      <c r="K163" s="5"/>
      <c r="L163" s="5"/>
      <c r="M163" s="5"/>
      <c r="N163" s="5"/>
      <c r="O163" s="5"/>
      <c r="P163" s="3"/>
      <c r="Q163" s="3"/>
      <c r="R163" s="3"/>
      <c r="S163" s="3"/>
      <c r="T163" s="3"/>
    </row>
    <row r="164" spans="7:20" s="2" customFormat="1" ht="14.25">
      <c r="G164" s="5"/>
      <c r="H164" s="5"/>
      <c r="I164" s="5"/>
      <c r="J164" s="5"/>
      <c r="K164" s="5"/>
      <c r="L164" s="5"/>
      <c r="M164" s="5"/>
      <c r="N164" s="5"/>
      <c r="O164" s="5"/>
      <c r="P164" s="3"/>
      <c r="Q164" s="3"/>
      <c r="R164" s="3"/>
      <c r="S164" s="3"/>
      <c r="T164" s="3"/>
    </row>
    <row r="165" spans="7:20" s="2" customFormat="1" ht="14.25">
      <c r="G165" s="5"/>
      <c r="H165" s="5"/>
      <c r="I165" s="5"/>
      <c r="J165" s="5"/>
      <c r="K165" s="5"/>
      <c r="L165" s="5"/>
      <c r="M165" s="5"/>
      <c r="N165" s="5"/>
      <c r="O165" s="5"/>
      <c r="P165" s="3"/>
      <c r="Q165" s="3"/>
      <c r="R165" s="3"/>
      <c r="S165" s="3"/>
      <c r="T165" s="3"/>
    </row>
    <row r="166" spans="7:20" s="2" customFormat="1" ht="14.25">
      <c r="G166" s="5"/>
      <c r="H166" s="5"/>
      <c r="I166" s="5"/>
      <c r="J166" s="5"/>
      <c r="K166" s="5"/>
      <c r="L166" s="5"/>
      <c r="M166" s="5"/>
      <c r="N166" s="5"/>
      <c r="O166" s="5"/>
      <c r="P166" s="3"/>
      <c r="Q166" s="3"/>
      <c r="R166" s="3"/>
      <c r="S166" s="3"/>
      <c r="T166" s="3"/>
    </row>
    <row r="167" spans="7:20" s="2" customFormat="1" ht="14.25">
      <c r="G167" s="5"/>
      <c r="H167" s="5"/>
      <c r="I167" s="5"/>
      <c r="J167" s="5"/>
      <c r="K167" s="5"/>
      <c r="L167" s="5"/>
      <c r="M167" s="5"/>
      <c r="N167" s="5"/>
      <c r="O167" s="5"/>
      <c r="P167" s="3"/>
      <c r="Q167" s="3"/>
      <c r="R167" s="3"/>
      <c r="S167" s="3"/>
      <c r="T167" s="3"/>
    </row>
    <row r="168" spans="7:20" s="2" customFormat="1" ht="14.25">
      <c r="G168" s="5"/>
      <c r="H168" s="5"/>
      <c r="I168" s="5"/>
      <c r="J168" s="5"/>
      <c r="K168" s="5"/>
      <c r="L168" s="5"/>
      <c r="M168" s="5"/>
      <c r="N168" s="5"/>
      <c r="O168" s="5"/>
      <c r="P168" s="3"/>
      <c r="Q168" s="3"/>
      <c r="R168" s="3"/>
      <c r="S168" s="3"/>
      <c r="T168" s="3"/>
    </row>
    <row r="169" spans="7:20" s="2" customFormat="1" ht="14.25">
      <c r="G169" s="5"/>
      <c r="H169" s="5"/>
      <c r="I169" s="5"/>
      <c r="J169" s="5"/>
      <c r="K169" s="5"/>
      <c r="L169" s="5"/>
      <c r="M169" s="5"/>
      <c r="N169" s="5"/>
      <c r="O169" s="5"/>
      <c r="P169" s="3"/>
      <c r="Q169" s="3"/>
      <c r="R169" s="3"/>
      <c r="S169" s="3"/>
      <c r="T169" s="3"/>
    </row>
    <row r="170" spans="7:20" s="2" customFormat="1" ht="14.25">
      <c r="G170" s="5"/>
      <c r="H170" s="5"/>
      <c r="I170" s="5"/>
      <c r="J170" s="5"/>
      <c r="K170" s="5"/>
      <c r="L170" s="5"/>
      <c r="M170" s="5"/>
      <c r="N170" s="5"/>
      <c r="O170" s="5"/>
      <c r="P170" s="3"/>
      <c r="Q170" s="3"/>
      <c r="R170" s="3"/>
      <c r="S170" s="3"/>
      <c r="T170" s="3"/>
    </row>
    <row r="171" spans="7:20" s="2" customFormat="1" ht="14.25">
      <c r="G171" s="5"/>
      <c r="H171" s="5"/>
      <c r="I171" s="5"/>
      <c r="J171" s="5"/>
      <c r="K171" s="5"/>
      <c r="L171" s="5"/>
      <c r="M171" s="5"/>
      <c r="N171" s="5"/>
      <c r="O171" s="5"/>
      <c r="P171" s="3"/>
      <c r="Q171" s="3"/>
      <c r="R171" s="3"/>
      <c r="S171" s="3"/>
      <c r="T171" s="3"/>
    </row>
    <row r="172" spans="7:20" s="2" customFormat="1" ht="14.25">
      <c r="G172" s="5"/>
      <c r="H172" s="5"/>
      <c r="I172" s="5"/>
      <c r="J172" s="5"/>
      <c r="K172" s="5"/>
      <c r="L172" s="5"/>
      <c r="M172" s="5"/>
      <c r="N172" s="5"/>
      <c r="O172" s="5"/>
      <c r="P172" s="3"/>
      <c r="Q172" s="3"/>
      <c r="R172" s="3"/>
      <c r="S172" s="3"/>
      <c r="T172" s="3"/>
    </row>
    <row r="173" spans="7:20" s="2" customFormat="1" ht="14.25">
      <c r="G173" s="5"/>
      <c r="H173" s="5"/>
      <c r="I173" s="5"/>
      <c r="J173" s="5"/>
      <c r="K173" s="5"/>
      <c r="L173" s="5"/>
      <c r="M173" s="5"/>
      <c r="N173" s="5"/>
      <c r="O173" s="5"/>
      <c r="P173" s="3"/>
      <c r="Q173" s="3"/>
      <c r="R173" s="3"/>
      <c r="S173" s="3"/>
      <c r="T173" s="3"/>
    </row>
    <row r="174" spans="7:20" s="2" customFormat="1" ht="14.25">
      <c r="G174" s="5"/>
      <c r="H174" s="5"/>
      <c r="I174" s="5"/>
      <c r="J174" s="5"/>
      <c r="K174" s="5"/>
      <c r="L174" s="5"/>
      <c r="M174" s="5"/>
      <c r="N174" s="5"/>
      <c r="O174" s="5"/>
      <c r="P174" s="3"/>
      <c r="Q174" s="3"/>
      <c r="R174" s="3"/>
      <c r="S174" s="3"/>
      <c r="T174" s="3"/>
    </row>
    <row r="175" spans="7:20" s="2" customFormat="1" ht="14.25">
      <c r="G175" s="5"/>
      <c r="H175" s="5"/>
      <c r="I175" s="5"/>
      <c r="J175" s="5"/>
      <c r="K175" s="5"/>
      <c r="L175" s="5"/>
      <c r="M175" s="5"/>
      <c r="N175" s="5"/>
      <c r="O175" s="5"/>
      <c r="P175" s="3"/>
      <c r="Q175" s="3"/>
      <c r="R175" s="3"/>
      <c r="S175" s="3"/>
      <c r="T175" s="3"/>
    </row>
    <row r="176" spans="7:20" s="2" customFormat="1" ht="14.25">
      <c r="G176" s="5"/>
      <c r="H176" s="5"/>
      <c r="I176" s="5"/>
      <c r="J176" s="5"/>
      <c r="K176" s="5"/>
      <c r="L176" s="5"/>
      <c r="M176" s="5"/>
      <c r="N176" s="5"/>
      <c r="O176" s="5"/>
      <c r="P176" s="3"/>
      <c r="Q176" s="3"/>
      <c r="R176" s="3"/>
      <c r="S176" s="3"/>
      <c r="T176" s="3"/>
    </row>
    <row r="177" spans="7:20" s="2" customFormat="1" ht="14.25">
      <c r="G177" s="5"/>
      <c r="H177" s="5"/>
      <c r="I177" s="5"/>
      <c r="J177" s="5"/>
      <c r="K177" s="5"/>
      <c r="L177" s="5"/>
      <c r="M177" s="5"/>
      <c r="N177" s="5"/>
      <c r="O177" s="5"/>
      <c r="P177" s="3"/>
      <c r="Q177" s="3"/>
      <c r="R177" s="3"/>
      <c r="S177" s="3"/>
      <c r="T177" s="3"/>
    </row>
    <row r="178" spans="7:20" s="2" customFormat="1" ht="14.25">
      <c r="G178" s="5"/>
      <c r="H178" s="5"/>
      <c r="I178" s="5"/>
      <c r="J178" s="5"/>
      <c r="K178" s="5"/>
      <c r="L178" s="5"/>
      <c r="M178" s="5"/>
      <c r="N178" s="5"/>
      <c r="O178" s="5"/>
      <c r="P178" s="3"/>
      <c r="Q178" s="3"/>
      <c r="R178" s="3"/>
      <c r="S178" s="3"/>
      <c r="T178" s="3"/>
    </row>
    <row r="179" spans="7:20" s="2" customFormat="1" ht="14.25">
      <c r="G179" s="5"/>
      <c r="H179" s="5"/>
      <c r="I179" s="5"/>
      <c r="J179" s="5"/>
      <c r="K179" s="5"/>
      <c r="L179" s="5"/>
      <c r="M179" s="5"/>
      <c r="N179" s="5"/>
      <c r="O179" s="5"/>
      <c r="P179" s="3"/>
      <c r="Q179" s="3"/>
      <c r="R179" s="3"/>
      <c r="S179" s="3"/>
      <c r="T179" s="3"/>
    </row>
    <row r="180" spans="7:20" s="2" customFormat="1" ht="14.25">
      <c r="G180" s="5"/>
      <c r="H180" s="5"/>
      <c r="I180" s="5"/>
      <c r="J180" s="5"/>
      <c r="K180" s="5"/>
      <c r="L180" s="5"/>
      <c r="M180" s="5"/>
      <c r="N180" s="5"/>
      <c r="O180" s="5"/>
      <c r="P180" s="3"/>
      <c r="Q180" s="3"/>
      <c r="R180" s="3"/>
      <c r="S180" s="3"/>
      <c r="T180" s="3"/>
    </row>
    <row r="181" spans="7:20" s="2" customFormat="1" ht="14.25">
      <c r="G181" s="5"/>
      <c r="H181" s="5"/>
      <c r="I181" s="5"/>
      <c r="J181" s="5"/>
      <c r="K181" s="5"/>
      <c r="L181" s="5"/>
      <c r="M181" s="5"/>
      <c r="N181" s="5"/>
      <c r="O181" s="5"/>
      <c r="P181" s="3"/>
      <c r="Q181" s="3"/>
      <c r="R181" s="3"/>
      <c r="S181" s="3"/>
      <c r="T181" s="3"/>
    </row>
    <row r="182" spans="7:20" s="2" customFormat="1" ht="14.25">
      <c r="G182" s="5"/>
      <c r="H182" s="5"/>
      <c r="I182" s="5"/>
      <c r="J182" s="5"/>
      <c r="K182" s="5"/>
      <c r="L182" s="5"/>
      <c r="M182" s="5"/>
      <c r="N182" s="5"/>
      <c r="O182" s="5"/>
      <c r="P182" s="3"/>
      <c r="Q182" s="3"/>
      <c r="R182" s="3"/>
      <c r="S182" s="3"/>
      <c r="T182" s="3"/>
    </row>
    <row r="183" spans="7:20" s="2" customFormat="1" ht="14.25">
      <c r="G183" s="5"/>
      <c r="H183" s="5"/>
      <c r="I183" s="5"/>
      <c r="J183" s="5"/>
      <c r="K183" s="5"/>
      <c r="L183" s="5"/>
      <c r="M183" s="5"/>
      <c r="N183" s="5"/>
      <c r="O183" s="5"/>
      <c r="P183" s="3"/>
      <c r="Q183" s="3"/>
      <c r="R183" s="3"/>
      <c r="S183" s="3"/>
      <c r="T183" s="3"/>
    </row>
    <row r="184" spans="7:20" s="2" customFormat="1" ht="14.25">
      <c r="G184" s="5"/>
      <c r="H184" s="5"/>
      <c r="I184" s="5"/>
      <c r="J184" s="5"/>
      <c r="K184" s="5"/>
      <c r="L184" s="5"/>
      <c r="M184" s="5"/>
      <c r="N184" s="5"/>
      <c r="O184" s="5"/>
      <c r="P184" s="3"/>
      <c r="Q184" s="3"/>
      <c r="R184" s="3"/>
      <c r="S184" s="3"/>
      <c r="T184" s="3"/>
    </row>
    <row r="185" spans="7:20" s="2" customFormat="1" ht="14.25">
      <c r="G185" s="5"/>
      <c r="H185" s="5"/>
      <c r="I185" s="5"/>
      <c r="J185" s="5"/>
      <c r="K185" s="5"/>
      <c r="L185" s="5"/>
      <c r="M185" s="5"/>
      <c r="N185" s="5"/>
      <c r="O185" s="5"/>
      <c r="P185" s="3"/>
      <c r="Q185" s="3"/>
      <c r="R185" s="3"/>
      <c r="S185" s="3"/>
      <c r="T185" s="3"/>
    </row>
    <row r="186" spans="7:20" s="2" customFormat="1" ht="14.25">
      <c r="G186" s="5"/>
      <c r="H186" s="5"/>
      <c r="I186" s="5"/>
      <c r="J186" s="5"/>
      <c r="K186" s="5"/>
      <c r="L186" s="5"/>
      <c r="M186" s="5"/>
      <c r="N186" s="5"/>
      <c r="O186" s="5"/>
      <c r="P186" s="3"/>
      <c r="Q186" s="3"/>
      <c r="R186" s="3"/>
      <c r="S186" s="3"/>
      <c r="T186" s="3"/>
    </row>
    <row r="187" spans="7:20" s="2" customFormat="1" ht="14.25">
      <c r="G187" s="5"/>
      <c r="H187" s="5"/>
      <c r="I187" s="5"/>
      <c r="J187" s="5"/>
      <c r="K187" s="5"/>
      <c r="L187" s="5"/>
      <c r="M187" s="5"/>
      <c r="N187" s="5"/>
      <c r="O187" s="5"/>
      <c r="P187" s="3"/>
      <c r="Q187" s="3"/>
      <c r="R187" s="3"/>
      <c r="S187" s="3"/>
      <c r="T187" s="3"/>
    </row>
    <row r="188" spans="7:20" s="2" customFormat="1" ht="14.25">
      <c r="G188" s="5"/>
      <c r="H188" s="5"/>
      <c r="I188" s="5"/>
      <c r="J188" s="5"/>
      <c r="K188" s="5"/>
      <c r="L188" s="5"/>
      <c r="M188" s="5"/>
      <c r="N188" s="5"/>
      <c r="O188" s="5"/>
      <c r="P188" s="3"/>
      <c r="Q188" s="3"/>
      <c r="R188" s="3"/>
      <c r="S188" s="3"/>
      <c r="T188" s="3"/>
    </row>
    <row r="189" spans="7:20" s="2" customFormat="1" ht="14.25">
      <c r="G189" s="5"/>
      <c r="H189" s="5"/>
      <c r="I189" s="5"/>
      <c r="J189" s="5"/>
      <c r="K189" s="5"/>
      <c r="L189" s="5"/>
      <c r="M189" s="5"/>
      <c r="N189" s="5"/>
      <c r="O189" s="5"/>
      <c r="P189" s="3"/>
      <c r="Q189" s="3"/>
      <c r="R189" s="3"/>
      <c r="S189" s="3"/>
      <c r="T189" s="3"/>
    </row>
    <row r="190" spans="7:20" s="2" customFormat="1" ht="14.25">
      <c r="G190" s="5"/>
      <c r="H190" s="5"/>
      <c r="I190" s="5"/>
      <c r="J190" s="5"/>
      <c r="K190" s="5"/>
      <c r="L190" s="5"/>
      <c r="M190" s="5"/>
      <c r="N190" s="5"/>
      <c r="O190" s="5"/>
      <c r="P190" s="3"/>
      <c r="Q190" s="3"/>
      <c r="R190" s="3"/>
      <c r="S190" s="3"/>
      <c r="T190" s="3"/>
    </row>
    <row r="191" spans="7:20" s="2" customFormat="1" ht="14.25">
      <c r="G191" s="5"/>
      <c r="H191" s="5"/>
      <c r="I191" s="5"/>
      <c r="J191" s="5"/>
      <c r="K191" s="5"/>
      <c r="L191" s="5"/>
      <c r="M191" s="5"/>
      <c r="N191" s="5"/>
      <c r="O191" s="5"/>
      <c r="P191" s="3"/>
      <c r="Q191" s="3"/>
      <c r="R191" s="3"/>
      <c r="S191" s="3"/>
      <c r="T191" s="3"/>
    </row>
    <row r="192" spans="7:20" s="2" customFormat="1" ht="14.25">
      <c r="G192" s="5"/>
      <c r="H192" s="5"/>
      <c r="I192" s="5"/>
      <c r="J192" s="5"/>
      <c r="K192" s="5"/>
      <c r="L192" s="5"/>
      <c r="M192" s="5"/>
      <c r="N192" s="5"/>
      <c r="O192" s="5"/>
      <c r="P192" s="3"/>
      <c r="Q192" s="3"/>
      <c r="R192" s="3"/>
      <c r="S192" s="3"/>
      <c r="T192" s="3"/>
    </row>
    <row r="193" spans="7:20" s="2" customFormat="1" ht="14.25">
      <c r="G193" s="5"/>
      <c r="H193" s="5"/>
      <c r="I193" s="5"/>
      <c r="J193" s="5"/>
      <c r="K193" s="5"/>
      <c r="L193" s="5"/>
      <c r="M193" s="5"/>
      <c r="N193" s="5"/>
      <c r="O193" s="5"/>
      <c r="P193" s="3"/>
      <c r="Q193" s="3"/>
      <c r="R193" s="3"/>
      <c r="S193" s="3"/>
      <c r="T193" s="3"/>
    </row>
    <row r="194" spans="7:20" s="2" customFormat="1" ht="14.25">
      <c r="G194" s="5"/>
      <c r="H194" s="5"/>
      <c r="I194" s="5"/>
      <c r="J194" s="5"/>
      <c r="K194" s="5"/>
      <c r="L194" s="5"/>
      <c r="M194" s="5"/>
      <c r="N194" s="5"/>
      <c r="O194" s="5"/>
      <c r="P194" s="3"/>
      <c r="Q194" s="3"/>
      <c r="R194" s="3"/>
      <c r="S194" s="3"/>
      <c r="T194" s="3"/>
    </row>
    <row r="195" spans="7:20" s="2" customFormat="1" ht="14.25">
      <c r="G195" s="5"/>
      <c r="H195" s="5"/>
      <c r="I195" s="5"/>
      <c r="J195" s="5"/>
      <c r="K195" s="5"/>
      <c r="L195" s="5"/>
      <c r="M195" s="5"/>
      <c r="N195" s="5"/>
      <c r="O195" s="5"/>
      <c r="P195" s="3"/>
      <c r="Q195" s="3"/>
      <c r="R195" s="3"/>
      <c r="S195" s="3"/>
      <c r="T195" s="3"/>
    </row>
    <row r="196" spans="7:20" s="2" customFormat="1" ht="14.25">
      <c r="G196" s="5"/>
      <c r="H196" s="5"/>
      <c r="I196" s="5"/>
      <c r="J196" s="5"/>
      <c r="K196" s="5"/>
      <c r="L196" s="5"/>
      <c r="M196" s="5"/>
      <c r="N196" s="5"/>
      <c r="O196" s="5"/>
      <c r="P196" s="3"/>
      <c r="Q196" s="3"/>
      <c r="R196" s="3"/>
      <c r="S196" s="3"/>
      <c r="T196" s="3"/>
    </row>
    <row r="197" spans="7:20" s="2" customFormat="1" ht="14.25">
      <c r="G197" s="5"/>
      <c r="H197" s="5"/>
      <c r="I197" s="5"/>
      <c r="J197" s="5"/>
      <c r="K197" s="5"/>
      <c r="L197" s="5"/>
      <c r="M197" s="5"/>
      <c r="N197" s="5"/>
      <c r="O197" s="5"/>
      <c r="P197" s="3"/>
      <c r="Q197" s="3"/>
      <c r="R197" s="3"/>
      <c r="S197" s="3"/>
      <c r="T197" s="3"/>
    </row>
    <row r="198" spans="7:20" s="2" customFormat="1" ht="14.25">
      <c r="G198" s="5"/>
      <c r="H198" s="5"/>
      <c r="I198" s="5"/>
      <c r="J198" s="5"/>
      <c r="K198" s="5"/>
      <c r="L198" s="5"/>
      <c r="M198" s="5"/>
      <c r="N198" s="5"/>
      <c r="O198" s="5"/>
      <c r="P198" s="3"/>
      <c r="Q198" s="3"/>
      <c r="R198" s="3"/>
      <c r="S198" s="3"/>
      <c r="T198" s="3"/>
    </row>
    <row r="199" spans="7:20" s="2" customFormat="1" ht="14.25">
      <c r="G199" s="5"/>
      <c r="H199" s="5"/>
      <c r="I199" s="5"/>
      <c r="J199" s="5"/>
      <c r="K199" s="5"/>
      <c r="L199" s="5"/>
      <c r="M199" s="5"/>
      <c r="N199" s="5"/>
      <c r="O199" s="5"/>
      <c r="P199" s="3"/>
      <c r="Q199" s="3"/>
      <c r="R199" s="3"/>
      <c r="S199" s="3"/>
      <c r="T199" s="3"/>
    </row>
    <row r="200" spans="7:20" s="2" customFormat="1" ht="14.25">
      <c r="G200" s="5"/>
      <c r="H200" s="5"/>
      <c r="I200" s="5"/>
      <c r="J200" s="5"/>
      <c r="K200" s="5"/>
      <c r="L200" s="5"/>
      <c r="M200" s="5"/>
      <c r="N200" s="5"/>
      <c r="O200" s="5"/>
      <c r="P200" s="3"/>
      <c r="Q200" s="3"/>
      <c r="R200" s="3"/>
      <c r="S200" s="3"/>
      <c r="T200" s="3"/>
    </row>
    <row r="201" spans="7:20" s="2" customFormat="1" ht="14.25">
      <c r="G201" s="5"/>
      <c r="H201" s="5"/>
      <c r="I201" s="5"/>
      <c r="J201" s="5"/>
      <c r="K201" s="5"/>
      <c r="L201" s="5"/>
      <c r="M201" s="5"/>
      <c r="N201" s="5"/>
      <c r="O201" s="5"/>
      <c r="P201" s="3"/>
      <c r="Q201" s="3"/>
      <c r="R201" s="3"/>
      <c r="S201" s="3"/>
      <c r="T201" s="3"/>
    </row>
    <row r="202" spans="7:20" s="2" customFormat="1" ht="14.25">
      <c r="G202" s="5"/>
      <c r="H202" s="5"/>
      <c r="I202" s="5"/>
      <c r="J202" s="5"/>
      <c r="K202" s="5"/>
      <c r="L202" s="5"/>
      <c r="M202" s="5"/>
      <c r="N202" s="5"/>
      <c r="O202" s="5"/>
      <c r="P202" s="3"/>
      <c r="Q202" s="3"/>
      <c r="R202" s="3"/>
      <c r="S202" s="3"/>
      <c r="T202" s="3"/>
    </row>
    <row r="203" spans="7:20" s="2" customFormat="1" ht="14.25">
      <c r="G203" s="5"/>
      <c r="H203" s="5"/>
      <c r="I203" s="5"/>
      <c r="J203" s="5"/>
      <c r="K203" s="5"/>
      <c r="L203" s="5"/>
      <c r="M203" s="5"/>
      <c r="N203" s="5"/>
      <c r="O203" s="5"/>
      <c r="P203" s="3"/>
      <c r="Q203" s="3"/>
      <c r="R203" s="3"/>
      <c r="S203" s="3"/>
      <c r="T203" s="3"/>
    </row>
    <row r="204" spans="7:20" s="2" customFormat="1" ht="14.25">
      <c r="G204" s="5"/>
      <c r="H204" s="5"/>
      <c r="I204" s="5"/>
      <c r="J204" s="5"/>
      <c r="K204" s="5"/>
      <c r="L204" s="5"/>
      <c r="M204" s="5"/>
      <c r="N204" s="5"/>
      <c r="O204" s="5"/>
      <c r="P204" s="3"/>
      <c r="Q204" s="3"/>
      <c r="R204" s="3"/>
      <c r="S204" s="3"/>
      <c r="T204" s="3"/>
    </row>
    <row r="205" spans="7:20" s="2" customFormat="1" ht="14.25">
      <c r="G205" s="5"/>
      <c r="H205" s="5"/>
      <c r="I205" s="5"/>
      <c r="J205" s="5"/>
      <c r="K205" s="5"/>
      <c r="L205" s="5"/>
      <c r="M205" s="5"/>
      <c r="N205" s="5"/>
      <c r="O205" s="5"/>
      <c r="P205" s="3"/>
      <c r="Q205" s="3"/>
      <c r="R205" s="3"/>
      <c r="S205" s="3"/>
      <c r="T205" s="3"/>
    </row>
    <row r="206" spans="7:20" s="2" customFormat="1" ht="14.25">
      <c r="G206" s="5"/>
      <c r="H206" s="5"/>
      <c r="I206" s="5"/>
      <c r="J206" s="5"/>
      <c r="K206" s="5"/>
      <c r="L206" s="5"/>
      <c r="M206" s="5"/>
      <c r="N206" s="5"/>
      <c r="O206" s="5"/>
      <c r="P206" s="3"/>
      <c r="Q206" s="3"/>
      <c r="R206" s="3"/>
      <c r="S206" s="3"/>
      <c r="T206" s="3"/>
    </row>
    <row r="207" spans="7:20" s="2" customFormat="1" ht="14.25">
      <c r="G207" s="5"/>
      <c r="H207" s="5"/>
      <c r="I207" s="5"/>
      <c r="J207" s="5"/>
      <c r="K207" s="5"/>
      <c r="L207" s="5"/>
      <c r="M207" s="5"/>
      <c r="N207" s="5"/>
      <c r="O207" s="5"/>
      <c r="P207" s="3"/>
      <c r="Q207" s="3"/>
      <c r="R207" s="3"/>
      <c r="S207" s="3"/>
      <c r="T207" s="3"/>
    </row>
    <row r="208" spans="7:20" s="2" customFormat="1" ht="14.25">
      <c r="G208" s="5"/>
      <c r="H208" s="5"/>
      <c r="I208" s="5"/>
      <c r="J208" s="5"/>
      <c r="K208" s="5"/>
      <c r="L208" s="5"/>
      <c r="M208" s="5"/>
      <c r="N208" s="5"/>
      <c r="O208" s="5"/>
      <c r="P208" s="3"/>
      <c r="Q208" s="3"/>
      <c r="R208" s="3"/>
      <c r="S208" s="3"/>
      <c r="T208" s="3"/>
    </row>
    <row r="209" spans="7:20" s="2" customFormat="1" ht="14.25">
      <c r="G209" s="5"/>
      <c r="H209" s="5"/>
      <c r="I209" s="5"/>
      <c r="J209" s="5"/>
      <c r="K209" s="5"/>
      <c r="L209" s="5"/>
      <c r="M209" s="5"/>
      <c r="N209" s="5"/>
      <c r="O209" s="5"/>
      <c r="P209" s="3"/>
      <c r="Q209" s="3"/>
      <c r="R209" s="3"/>
      <c r="S209" s="3"/>
      <c r="T209" s="3"/>
    </row>
    <row r="210" spans="7:20" s="2" customFormat="1" ht="14.25">
      <c r="G210" s="5"/>
      <c r="H210" s="5"/>
      <c r="I210" s="5"/>
      <c r="J210" s="5"/>
      <c r="K210" s="5"/>
      <c r="L210" s="5"/>
      <c r="M210" s="5"/>
      <c r="N210" s="5"/>
      <c r="O210" s="5"/>
      <c r="P210" s="3"/>
      <c r="Q210" s="3"/>
      <c r="R210" s="3"/>
      <c r="S210" s="3"/>
      <c r="T210" s="3"/>
    </row>
    <row r="211" spans="7:20" s="2" customFormat="1" ht="14.25">
      <c r="G211" s="5"/>
      <c r="H211" s="5"/>
      <c r="I211" s="5"/>
      <c r="J211" s="5"/>
      <c r="K211" s="5"/>
      <c r="L211" s="5"/>
      <c r="M211" s="5"/>
      <c r="N211" s="5"/>
      <c r="O211" s="5"/>
      <c r="P211" s="3"/>
      <c r="Q211" s="3"/>
      <c r="R211" s="3"/>
      <c r="S211" s="3"/>
      <c r="T211" s="3"/>
    </row>
    <row r="212" spans="7:20" s="2" customFormat="1" ht="14.25">
      <c r="G212" s="5"/>
      <c r="H212" s="5"/>
      <c r="I212" s="5"/>
      <c r="J212" s="5"/>
      <c r="K212" s="5"/>
      <c r="L212" s="5"/>
      <c r="M212" s="5"/>
      <c r="N212" s="5"/>
      <c r="O212" s="5"/>
      <c r="P212" s="3"/>
      <c r="Q212" s="3"/>
      <c r="R212" s="3"/>
      <c r="S212" s="3"/>
      <c r="T212" s="3"/>
    </row>
    <row r="213" spans="7:20" s="2" customFormat="1" ht="14.25">
      <c r="G213" s="5"/>
      <c r="H213" s="5"/>
      <c r="I213" s="5"/>
      <c r="J213" s="5"/>
      <c r="K213" s="5"/>
      <c r="L213" s="5"/>
      <c r="M213" s="5"/>
      <c r="N213" s="5"/>
      <c r="O213" s="5"/>
      <c r="P213" s="3"/>
      <c r="Q213" s="3"/>
      <c r="R213" s="3"/>
      <c r="S213" s="3"/>
      <c r="T213" s="3"/>
    </row>
    <row r="214" spans="7:20" s="2" customFormat="1" ht="14.25">
      <c r="G214" s="5"/>
      <c r="H214" s="5"/>
      <c r="I214" s="5"/>
      <c r="J214" s="5"/>
      <c r="K214" s="5"/>
      <c r="L214" s="5"/>
      <c r="M214" s="5"/>
      <c r="N214" s="5"/>
      <c r="O214" s="5"/>
      <c r="P214" s="3"/>
      <c r="Q214" s="3"/>
      <c r="R214" s="3"/>
      <c r="S214" s="3"/>
      <c r="T214" s="3"/>
    </row>
    <row r="215" spans="7:20" s="2" customFormat="1" ht="14.25">
      <c r="G215" s="5"/>
      <c r="H215" s="5"/>
      <c r="I215" s="5"/>
      <c r="J215" s="5"/>
      <c r="K215" s="5"/>
      <c r="L215" s="5"/>
      <c r="M215" s="5"/>
      <c r="N215" s="5"/>
      <c r="O215" s="5"/>
      <c r="P215" s="3"/>
      <c r="Q215" s="3"/>
      <c r="R215" s="3"/>
      <c r="S215" s="3"/>
      <c r="T215" s="3"/>
    </row>
    <row r="216" spans="7:20" s="2" customFormat="1" ht="14.25">
      <c r="G216" s="5"/>
      <c r="H216" s="5"/>
      <c r="I216" s="5"/>
      <c r="J216" s="5"/>
      <c r="K216" s="5"/>
      <c r="L216" s="5"/>
      <c r="M216" s="5"/>
      <c r="N216" s="5"/>
      <c r="O216" s="5"/>
      <c r="P216" s="3"/>
      <c r="Q216" s="3"/>
      <c r="R216" s="3"/>
      <c r="S216" s="3"/>
      <c r="T216" s="3"/>
    </row>
    <row r="217" spans="7:20" s="2" customFormat="1" ht="14.25">
      <c r="G217" s="5"/>
      <c r="H217" s="5"/>
      <c r="I217" s="5"/>
      <c r="J217" s="5"/>
      <c r="K217" s="5"/>
      <c r="L217" s="5"/>
      <c r="M217" s="5"/>
      <c r="N217" s="5"/>
      <c r="O217" s="5"/>
      <c r="P217" s="3"/>
      <c r="Q217" s="3"/>
      <c r="R217" s="3"/>
      <c r="S217" s="3"/>
      <c r="T217" s="3"/>
    </row>
    <row r="218" spans="7:20" s="2" customFormat="1" ht="14.25">
      <c r="G218" s="5"/>
      <c r="H218" s="5"/>
      <c r="I218" s="5"/>
      <c r="J218" s="5"/>
      <c r="K218" s="5"/>
      <c r="L218" s="5"/>
      <c r="M218" s="5"/>
      <c r="N218" s="5"/>
      <c r="O218" s="5"/>
      <c r="P218" s="3"/>
      <c r="Q218" s="3"/>
      <c r="R218" s="3"/>
      <c r="S218" s="3"/>
      <c r="T218" s="3"/>
    </row>
    <row r="219" spans="7:20" s="2" customFormat="1" ht="14.25">
      <c r="G219" s="5"/>
      <c r="H219" s="5"/>
      <c r="I219" s="5"/>
      <c r="J219" s="5"/>
      <c r="K219" s="5"/>
      <c r="L219" s="5"/>
      <c r="M219" s="5"/>
      <c r="N219" s="5"/>
      <c r="O219" s="5"/>
      <c r="P219" s="3"/>
      <c r="Q219" s="3"/>
      <c r="R219" s="3"/>
      <c r="S219" s="3"/>
      <c r="T219" s="3"/>
    </row>
    <row r="220" spans="7:20" s="2" customFormat="1" ht="14.25">
      <c r="G220" s="5"/>
      <c r="H220" s="5"/>
      <c r="I220" s="5"/>
      <c r="J220" s="5"/>
      <c r="K220" s="5"/>
      <c r="L220" s="5"/>
      <c r="M220" s="5"/>
      <c r="N220" s="5"/>
      <c r="O220" s="5"/>
      <c r="P220" s="3"/>
      <c r="Q220" s="3"/>
      <c r="R220" s="3"/>
      <c r="S220" s="3"/>
      <c r="T220" s="3"/>
    </row>
    <row r="221" spans="7:20" s="2" customFormat="1" ht="14.25">
      <c r="G221" s="5"/>
      <c r="H221" s="5"/>
      <c r="I221" s="5"/>
      <c r="J221" s="5"/>
      <c r="K221" s="5"/>
      <c r="L221" s="5"/>
      <c r="M221" s="5"/>
      <c r="N221" s="5"/>
      <c r="O221" s="5"/>
      <c r="P221" s="3"/>
      <c r="Q221" s="3"/>
      <c r="R221" s="3"/>
      <c r="S221" s="3"/>
      <c r="T221" s="3"/>
    </row>
    <row r="222" spans="7:20" s="2" customFormat="1" ht="14.25">
      <c r="G222" s="5"/>
      <c r="H222" s="5"/>
      <c r="I222" s="5"/>
      <c r="J222" s="5"/>
      <c r="K222" s="5"/>
      <c r="L222" s="5"/>
      <c r="M222" s="5"/>
      <c r="N222" s="5"/>
      <c r="O222" s="5"/>
      <c r="P222" s="3"/>
      <c r="Q222" s="3"/>
      <c r="R222" s="3"/>
      <c r="S222" s="3"/>
      <c r="T222" s="3"/>
    </row>
    <row r="223" spans="7:20" s="2" customFormat="1" ht="14.25">
      <c r="G223" s="5"/>
      <c r="H223" s="5"/>
      <c r="I223" s="5"/>
      <c r="J223" s="5"/>
      <c r="K223" s="5"/>
      <c r="L223" s="5"/>
      <c r="M223" s="5"/>
      <c r="N223" s="5"/>
      <c r="O223" s="5"/>
      <c r="P223" s="3"/>
      <c r="Q223" s="3"/>
      <c r="R223" s="3"/>
      <c r="S223" s="3"/>
      <c r="T223" s="3"/>
    </row>
    <row r="224" spans="7:20" s="2" customFormat="1" ht="14.25">
      <c r="G224" s="5"/>
      <c r="H224" s="5"/>
      <c r="I224" s="5"/>
      <c r="J224" s="5"/>
      <c r="K224" s="5"/>
      <c r="L224" s="5"/>
      <c r="M224" s="5"/>
      <c r="N224" s="5"/>
      <c r="O224" s="5"/>
      <c r="P224" s="3"/>
      <c r="Q224" s="3"/>
      <c r="R224" s="3"/>
      <c r="S224" s="3"/>
      <c r="T224" s="3"/>
    </row>
    <row r="225" spans="7:20" s="2" customFormat="1" ht="14.25">
      <c r="G225" s="5"/>
      <c r="H225" s="5"/>
      <c r="I225" s="5"/>
      <c r="J225" s="5"/>
      <c r="K225" s="5"/>
      <c r="L225" s="5"/>
      <c r="M225" s="5"/>
      <c r="N225" s="5"/>
      <c r="O225" s="5"/>
      <c r="P225" s="3"/>
      <c r="Q225" s="3"/>
      <c r="R225" s="3"/>
      <c r="S225" s="3"/>
      <c r="T225" s="3"/>
    </row>
    <row r="226" spans="7:20" s="2" customFormat="1" ht="14.25">
      <c r="G226" s="5"/>
      <c r="H226" s="5"/>
      <c r="I226" s="5"/>
      <c r="J226" s="5"/>
      <c r="K226" s="5"/>
      <c r="L226" s="5"/>
      <c r="M226" s="5"/>
      <c r="N226" s="5"/>
      <c r="O226" s="5"/>
      <c r="P226" s="3"/>
      <c r="Q226" s="3"/>
      <c r="R226" s="3"/>
      <c r="S226" s="3"/>
      <c r="T226" s="3"/>
    </row>
    <row r="227" spans="7:20" s="2" customFormat="1" ht="14.25">
      <c r="G227" s="5"/>
      <c r="H227" s="5"/>
      <c r="I227" s="5"/>
      <c r="J227" s="5"/>
      <c r="K227" s="5"/>
      <c r="L227" s="5"/>
      <c r="M227" s="5"/>
      <c r="N227" s="5"/>
      <c r="O227" s="5"/>
      <c r="P227" s="3"/>
      <c r="Q227" s="3"/>
      <c r="R227" s="3"/>
      <c r="S227" s="3"/>
      <c r="T227" s="3"/>
    </row>
    <row r="228" spans="7:20" s="2" customFormat="1" ht="14.25">
      <c r="G228" s="5"/>
      <c r="H228" s="5"/>
      <c r="I228" s="5"/>
      <c r="J228" s="5"/>
      <c r="K228" s="5"/>
      <c r="L228" s="5"/>
      <c r="M228" s="5"/>
      <c r="N228" s="5"/>
      <c r="O228" s="5"/>
      <c r="P228" s="3"/>
      <c r="Q228" s="3"/>
      <c r="R228" s="3"/>
      <c r="S228" s="3"/>
      <c r="T228" s="3"/>
    </row>
    <row r="229" spans="7:20" s="2" customFormat="1" ht="14.25">
      <c r="G229" s="5"/>
      <c r="H229" s="5"/>
      <c r="I229" s="5"/>
      <c r="J229" s="5"/>
      <c r="K229" s="5"/>
      <c r="L229" s="5"/>
      <c r="M229" s="5"/>
      <c r="N229" s="5"/>
      <c r="O229" s="5"/>
      <c r="P229" s="3"/>
      <c r="Q229" s="3"/>
      <c r="R229" s="3"/>
      <c r="S229" s="3"/>
      <c r="T229" s="3"/>
    </row>
    <row r="230" spans="7:20" s="2" customFormat="1" ht="14.25">
      <c r="G230" s="5"/>
      <c r="H230" s="5"/>
      <c r="I230" s="5"/>
      <c r="J230" s="5"/>
      <c r="K230" s="5"/>
      <c r="L230" s="5"/>
      <c r="M230" s="5"/>
      <c r="N230" s="5"/>
      <c r="O230" s="5"/>
      <c r="P230" s="3"/>
      <c r="Q230" s="3"/>
      <c r="R230" s="3"/>
      <c r="S230" s="3"/>
      <c r="T230" s="3"/>
    </row>
    <row r="231" spans="7:20" s="2" customFormat="1" ht="14.25">
      <c r="G231" s="5"/>
      <c r="H231" s="5"/>
      <c r="I231" s="5"/>
      <c r="J231" s="5"/>
      <c r="K231" s="5"/>
      <c r="L231" s="5"/>
      <c r="M231" s="5"/>
      <c r="N231" s="5"/>
      <c r="O231" s="5"/>
      <c r="P231" s="3"/>
      <c r="Q231" s="3"/>
      <c r="R231" s="3"/>
      <c r="S231" s="3"/>
      <c r="T231" s="3"/>
    </row>
    <row r="232" spans="7:20" s="2" customFormat="1" ht="14.25">
      <c r="G232" s="5"/>
      <c r="H232" s="5"/>
      <c r="I232" s="5"/>
      <c r="J232" s="5"/>
      <c r="K232" s="5"/>
      <c r="L232" s="5"/>
      <c r="M232" s="5"/>
      <c r="N232" s="5"/>
      <c r="O232" s="5"/>
      <c r="P232" s="3"/>
      <c r="Q232" s="3"/>
      <c r="R232" s="3"/>
      <c r="S232" s="3"/>
      <c r="T232" s="3"/>
    </row>
    <row r="233" spans="7:20" s="2" customFormat="1" ht="14.25">
      <c r="G233" s="5"/>
      <c r="H233" s="5"/>
      <c r="I233" s="5"/>
      <c r="J233" s="5"/>
      <c r="K233" s="5"/>
      <c r="L233" s="5"/>
      <c r="M233" s="5"/>
      <c r="N233" s="5"/>
      <c r="O233" s="5"/>
      <c r="P233" s="3"/>
      <c r="Q233" s="3"/>
      <c r="R233" s="3"/>
      <c r="S233" s="3"/>
      <c r="T233" s="3"/>
    </row>
    <row r="234" spans="7:20" s="2" customFormat="1" ht="14.25">
      <c r="G234" s="5"/>
      <c r="H234" s="5"/>
      <c r="I234" s="5"/>
      <c r="J234" s="5"/>
      <c r="K234" s="5"/>
      <c r="L234" s="5"/>
      <c r="M234" s="5"/>
      <c r="N234" s="5"/>
      <c r="O234" s="5"/>
      <c r="P234" s="3"/>
      <c r="Q234" s="3"/>
      <c r="R234" s="3"/>
      <c r="S234" s="3"/>
      <c r="T234" s="3"/>
    </row>
    <row r="235" spans="7:20" s="2" customFormat="1" ht="14.25">
      <c r="G235" s="5"/>
      <c r="H235" s="5"/>
      <c r="I235" s="5"/>
      <c r="J235" s="5"/>
      <c r="K235" s="5"/>
      <c r="L235" s="5"/>
      <c r="M235" s="5"/>
      <c r="N235" s="5"/>
      <c r="O235" s="5"/>
      <c r="P235" s="3"/>
      <c r="Q235" s="3"/>
      <c r="R235" s="3"/>
      <c r="S235" s="3"/>
      <c r="T235" s="3"/>
    </row>
    <row r="236" spans="7:20" s="2" customFormat="1" ht="14.25">
      <c r="G236" s="5"/>
      <c r="H236" s="5"/>
      <c r="I236" s="5"/>
      <c r="J236" s="5"/>
      <c r="K236" s="5"/>
      <c r="L236" s="5"/>
      <c r="M236" s="5"/>
      <c r="N236" s="5"/>
      <c r="O236" s="5"/>
      <c r="P236" s="3"/>
      <c r="Q236" s="3"/>
      <c r="R236" s="3"/>
      <c r="S236" s="3"/>
      <c r="T236" s="3"/>
    </row>
    <row r="237" spans="7:20" s="2" customFormat="1" ht="14.25">
      <c r="G237" s="5"/>
      <c r="H237" s="5"/>
      <c r="I237" s="5"/>
      <c r="J237" s="5"/>
      <c r="K237" s="5"/>
      <c r="L237" s="5"/>
      <c r="M237" s="5"/>
      <c r="N237" s="5"/>
      <c r="O237" s="5"/>
      <c r="P237" s="3"/>
      <c r="Q237" s="3"/>
      <c r="R237" s="3"/>
      <c r="S237" s="3"/>
      <c r="T237" s="3"/>
    </row>
    <row r="238" spans="7:20" s="2" customFormat="1" ht="14.25">
      <c r="G238" s="5"/>
      <c r="H238" s="5"/>
      <c r="I238" s="5"/>
      <c r="J238" s="5"/>
      <c r="K238" s="5"/>
      <c r="L238" s="5"/>
      <c r="M238" s="5"/>
      <c r="N238" s="5"/>
      <c r="O238" s="5"/>
      <c r="P238" s="3"/>
      <c r="Q238" s="3"/>
      <c r="R238" s="3"/>
      <c r="S238" s="3"/>
      <c r="T238" s="3"/>
    </row>
    <row r="239" spans="7:20" s="2" customFormat="1" ht="14.25">
      <c r="G239" s="5"/>
      <c r="H239" s="5"/>
      <c r="I239" s="5"/>
      <c r="J239" s="5"/>
      <c r="K239" s="5"/>
      <c r="L239" s="5"/>
      <c r="M239" s="5"/>
      <c r="N239" s="5"/>
      <c r="O239" s="5"/>
      <c r="P239" s="3"/>
      <c r="Q239" s="3"/>
      <c r="R239" s="3"/>
      <c r="S239" s="3"/>
      <c r="T239" s="3"/>
    </row>
    <row r="240" spans="7:20" s="2" customFormat="1" ht="14.25">
      <c r="G240" s="5"/>
      <c r="H240" s="5"/>
      <c r="I240" s="5"/>
      <c r="J240" s="5"/>
      <c r="K240" s="5"/>
      <c r="L240" s="5"/>
      <c r="M240" s="5"/>
      <c r="N240" s="5"/>
      <c r="O240" s="5"/>
      <c r="P240" s="3"/>
      <c r="Q240" s="3"/>
      <c r="R240" s="3"/>
      <c r="S240" s="3"/>
      <c r="T240" s="3"/>
    </row>
    <row r="241" spans="7:20" s="2" customFormat="1" ht="14.25">
      <c r="G241" s="5"/>
      <c r="H241" s="5"/>
      <c r="I241" s="5"/>
      <c r="J241" s="5"/>
      <c r="K241" s="5"/>
      <c r="L241" s="5"/>
      <c r="M241" s="5"/>
      <c r="N241" s="5"/>
      <c r="O241" s="5"/>
      <c r="P241" s="3"/>
      <c r="Q241" s="3"/>
      <c r="R241" s="3"/>
      <c r="S241" s="3"/>
      <c r="T241" s="3"/>
    </row>
    <row r="242" spans="7:20" s="2" customFormat="1" ht="14.25">
      <c r="G242" s="5"/>
      <c r="H242" s="5"/>
      <c r="I242" s="5"/>
      <c r="J242" s="5"/>
      <c r="K242" s="5"/>
      <c r="L242" s="5"/>
      <c r="M242" s="5"/>
      <c r="N242" s="5"/>
      <c r="O242" s="5"/>
      <c r="P242" s="3"/>
      <c r="Q242" s="3"/>
      <c r="R242" s="3"/>
      <c r="S242" s="3"/>
      <c r="T242" s="3"/>
    </row>
    <row r="243" spans="7:20" s="2" customFormat="1" ht="14.25">
      <c r="G243" s="5"/>
      <c r="H243" s="5"/>
      <c r="I243" s="5"/>
      <c r="J243" s="5"/>
      <c r="K243" s="5"/>
      <c r="L243" s="5"/>
      <c r="M243" s="5"/>
      <c r="N243" s="5"/>
      <c r="O243" s="5"/>
      <c r="P243" s="3"/>
      <c r="Q243" s="3"/>
      <c r="R243" s="3"/>
      <c r="S243" s="3"/>
      <c r="T243" s="3"/>
    </row>
    <row r="244" spans="7:20" s="2" customFormat="1" ht="14.25">
      <c r="G244" s="5"/>
      <c r="H244" s="5"/>
      <c r="I244" s="5"/>
      <c r="J244" s="5"/>
      <c r="K244" s="5"/>
      <c r="L244" s="5"/>
      <c r="M244" s="5"/>
      <c r="N244" s="5"/>
      <c r="O244" s="5"/>
      <c r="P244" s="3"/>
      <c r="Q244" s="3"/>
      <c r="R244" s="3"/>
      <c r="S244" s="3"/>
      <c r="T244" s="3"/>
    </row>
    <row r="245" spans="7:20" s="2" customFormat="1" ht="14.25">
      <c r="G245" s="5"/>
      <c r="H245" s="5"/>
      <c r="I245" s="5"/>
      <c r="J245" s="5"/>
      <c r="K245" s="5"/>
      <c r="L245" s="5"/>
      <c r="M245" s="5"/>
      <c r="N245" s="5"/>
      <c r="O245" s="5"/>
      <c r="P245" s="3"/>
      <c r="Q245" s="3"/>
      <c r="R245" s="3"/>
      <c r="S245" s="3"/>
      <c r="T245" s="3"/>
    </row>
    <row r="246" spans="7:20" s="2" customFormat="1" ht="14.25">
      <c r="G246" s="5"/>
      <c r="H246" s="5"/>
      <c r="I246" s="5"/>
      <c r="J246" s="5"/>
      <c r="K246" s="5"/>
      <c r="L246" s="5"/>
      <c r="M246" s="5"/>
      <c r="N246" s="5"/>
      <c r="O246" s="5"/>
      <c r="P246" s="3"/>
      <c r="Q246" s="3"/>
      <c r="R246" s="3"/>
      <c r="S246" s="3"/>
      <c r="T246" s="3"/>
    </row>
    <row r="247" spans="7:20" s="2" customFormat="1" ht="14.25">
      <c r="G247" s="5"/>
      <c r="H247" s="5"/>
      <c r="I247" s="5"/>
      <c r="J247" s="5"/>
      <c r="K247" s="5"/>
      <c r="L247" s="5"/>
      <c r="M247" s="5"/>
      <c r="N247" s="5"/>
      <c r="O247" s="5"/>
      <c r="P247" s="3"/>
      <c r="Q247" s="3"/>
      <c r="R247" s="3"/>
      <c r="S247" s="3"/>
      <c r="T247" s="3"/>
    </row>
    <row r="248" spans="7:20" s="2" customFormat="1" ht="14.25">
      <c r="G248" s="5"/>
      <c r="H248" s="5"/>
      <c r="I248" s="5"/>
      <c r="J248" s="5"/>
      <c r="K248" s="5"/>
      <c r="L248" s="5"/>
      <c r="M248" s="5"/>
      <c r="N248" s="5"/>
      <c r="O248" s="5"/>
      <c r="P248" s="3"/>
      <c r="Q248" s="3"/>
      <c r="R248" s="3"/>
      <c r="S248" s="3"/>
      <c r="T248" s="3"/>
    </row>
    <row r="249" spans="7:20" s="2" customFormat="1" ht="14.25">
      <c r="G249" s="5"/>
      <c r="H249" s="5"/>
      <c r="I249" s="5"/>
      <c r="J249" s="5"/>
      <c r="K249" s="5"/>
      <c r="L249" s="5"/>
      <c r="M249" s="5"/>
      <c r="N249" s="5"/>
      <c r="O249" s="5"/>
      <c r="P249" s="3"/>
      <c r="Q249" s="3"/>
      <c r="R249" s="3"/>
      <c r="S249" s="3"/>
      <c r="T249" s="3"/>
    </row>
    <row r="250" spans="7:20" s="2" customFormat="1" ht="14.25">
      <c r="G250" s="5"/>
      <c r="H250" s="5"/>
      <c r="I250" s="5"/>
      <c r="J250" s="5"/>
      <c r="K250" s="5"/>
      <c r="L250" s="5"/>
      <c r="M250" s="5"/>
      <c r="N250" s="5"/>
      <c r="O250" s="5"/>
      <c r="P250" s="3"/>
      <c r="Q250" s="3"/>
      <c r="R250" s="3"/>
      <c r="S250" s="3"/>
      <c r="T250" s="3"/>
    </row>
    <row r="251" spans="7:20" s="2" customFormat="1" ht="14.25">
      <c r="G251" s="5"/>
      <c r="H251" s="5"/>
      <c r="I251" s="5"/>
      <c r="J251" s="5"/>
      <c r="K251" s="5"/>
      <c r="L251" s="5"/>
      <c r="M251" s="5"/>
      <c r="N251" s="5"/>
      <c r="O251" s="5"/>
      <c r="P251" s="3"/>
      <c r="Q251" s="3"/>
      <c r="R251" s="3"/>
      <c r="S251" s="3"/>
      <c r="T251" s="3"/>
    </row>
    <row r="252" spans="7:20" s="2" customFormat="1" ht="14.25">
      <c r="G252" s="5"/>
      <c r="H252" s="5"/>
      <c r="I252" s="5"/>
      <c r="J252" s="5"/>
      <c r="K252" s="5"/>
      <c r="L252" s="5"/>
      <c r="M252" s="5"/>
      <c r="N252" s="5"/>
      <c r="O252" s="5"/>
      <c r="P252" s="3"/>
      <c r="Q252" s="3"/>
      <c r="R252" s="3"/>
      <c r="S252" s="3"/>
      <c r="T252" s="3"/>
    </row>
    <row r="253" spans="7:20" s="2" customFormat="1" ht="14.25">
      <c r="G253" s="5"/>
      <c r="H253" s="5"/>
      <c r="I253" s="5"/>
      <c r="J253" s="5"/>
      <c r="K253" s="5"/>
      <c r="L253" s="5"/>
      <c r="M253" s="5"/>
      <c r="N253" s="5"/>
      <c r="O253" s="5"/>
      <c r="P253" s="3"/>
      <c r="Q253" s="3"/>
      <c r="R253" s="3"/>
      <c r="S253" s="3"/>
      <c r="T253" s="3"/>
    </row>
    <row r="254" spans="7:20" s="2" customFormat="1" ht="14.25">
      <c r="G254" s="5"/>
      <c r="H254" s="5"/>
      <c r="I254" s="5"/>
      <c r="J254" s="5"/>
      <c r="K254" s="5"/>
      <c r="L254" s="5"/>
      <c r="M254" s="5"/>
      <c r="N254" s="5"/>
      <c r="O254" s="5"/>
      <c r="P254" s="3"/>
      <c r="Q254" s="3"/>
      <c r="R254" s="3"/>
      <c r="S254" s="3"/>
      <c r="T254" s="3"/>
    </row>
    <row r="255" spans="7:20" s="2" customFormat="1" ht="14.25">
      <c r="G255" s="5"/>
      <c r="H255" s="5"/>
      <c r="I255" s="5"/>
      <c r="J255" s="5"/>
      <c r="K255" s="5"/>
      <c r="L255" s="5"/>
      <c r="M255" s="5"/>
      <c r="N255" s="5"/>
      <c r="O255" s="5"/>
      <c r="P255" s="3"/>
      <c r="Q255" s="3"/>
      <c r="R255" s="3"/>
      <c r="S255" s="3"/>
      <c r="T255" s="3"/>
    </row>
    <row r="256" spans="7:20" s="2" customFormat="1" ht="14.25">
      <c r="G256" s="5"/>
      <c r="H256" s="5"/>
      <c r="I256" s="5"/>
      <c r="J256" s="5"/>
      <c r="K256" s="5"/>
      <c r="L256" s="5"/>
      <c r="M256" s="5"/>
      <c r="N256" s="5"/>
      <c r="O256" s="5"/>
      <c r="P256" s="3"/>
      <c r="Q256" s="3"/>
      <c r="R256" s="3"/>
      <c r="S256" s="3"/>
      <c r="T256" s="3"/>
    </row>
    <row r="257" spans="7:20" s="2" customFormat="1" ht="14.25">
      <c r="G257" s="5"/>
      <c r="H257" s="5"/>
      <c r="I257" s="5"/>
      <c r="J257" s="5"/>
      <c r="K257" s="5"/>
      <c r="L257" s="5"/>
      <c r="M257" s="5"/>
      <c r="N257" s="5"/>
      <c r="O257" s="5"/>
      <c r="P257" s="3"/>
      <c r="Q257" s="3"/>
      <c r="R257" s="3"/>
      <c r="S257" s="3"/>
      <c r="T257" s="3"/>
    </row>
    <row r="258" spans="7:20" s="2" customFormat="1" ht="14.25">
      <c r="G258" s="5"/>
      <c r="H258" s="5"/>
      <c r="I258" s="5"/>
      <c r="J258" s="5"/>
      <c r="K258" s="5"/>
      <c r="L258" s="5"/>
      <c r="M258" s="5"/>
      <c r="N258" s="5"/>
      <c r="O258" s="5"/>
      <c r="P258" s="3"/>
      <c r="Q258" s="3"/>
      <c r="R258" s="3"/>
      <c r="S258" s="3"/>
      <c r="T258" s="3"/>
    </row>
    <row r="259" spans="7:20" s="2" customFormat="1" ht="14.25">
      <c r="G259" s="5"/>
      <c r="H259" s="5"/>
      <c r="I259" s="5"/>
      <c r="J259" s="5"/>
      <c r="K259" s="5"/>
      <c r="L259" s="5"/>
      <c r="M259" s="5"/>
      <c r="N259" s="5"/>
      <c r="O259" s="5"/>
      <c r="P259" s="3"/>
      <c r="Q259" s="3"/>
      <c r="R259" s="3"/>
      <c r="S259" s="3"/>
      <c r="T259" s="3"/>
    </row>
    <row r="260" spans="7:20" s="2" customFormat="1" ht="14.25">
      <c r="G260" s="5"/>
      <c r="H260" s="5"/>
      <c r="I260" s="5"/>
      <c r="J260" s="5"/>
      <c r="K260" s="5"/>
      <c r="L260" s="5"/>
      <c r="M260" s="5"/>
      <c r="N260" s="5"/>
      <c r="O260" s="5"/>
      <c r="P260" s="3"/>
      <c r="Q260" s="3"/>
      <c r="R260" s="3"/>
      <c r="S260" s="3"/>
      <c r="T260" s="3"/>
    </row>
    <row r="261" spans="7:20" s="2" customFormat="1" ht="14.25">
      <c r="G261" s="5"/>
      <c r="H261" s="5"/>
      <c r="I261" s="5"/>
      <c r="J261" s="5"/>
      <c r="K261" s="5"/>
      <c r="L261" s="5"/>
      <c r="M261" s="5"/>
      <c r="N261" s="5"/>
      <c r="O261" s="5"/>
      <c r="P261" s="3"/>
      <c r="Q261" s="3"/>
      <c r="R261" s="3"/>
      <c r="S261" s="3"/>
      <c r="T261" s="3"/>
    </row>
    <row r="262" spans="7:20" s="2" customFormat="1" ht="14.25">
      <c r="G262" s="5"/>
      <c r="H262" s="5"/>
      <c r="I262" s="5"/>
      <c r="J262" s="5"/>
      <c r="K262" s="5"/>
      <c r="L262" s="5"/>
      <c r="M262" s="5"/>
      <c r="N262" s="5"/>
      <c r="O262" s="5"/>
      <c r="P262" s="3"/>
      <c r="Q262" s="3"/>
      <c r="R262" s="3"/>
      <c r="S262" s="3"/>
      <c r="T262" s="3"/>
    </row>
    <row r="263" spans="7:20" s="2" customFormat="1" ht="14.25">
      <c r="G263" s="5"/>
      <c r="H263" s="5"/>
      <c r="I263" s="5"/>
      <c r="J263" s="5"/>
      <c r="K263" s="5"/>
      <c r="L263" s="5"/>
      <c r="M263" s="5"/>
      <c r="N263" s="5"/>
      <c r="O263" s="5"/>
      <c r="P263" s="3"/>
      <c r="Q263" s="3"/>
      <c r="R263" s="3"/>
      <c r="S263" s="3"/>
      <c r="T263" s="3"/>
    </row>
    <row r="264" spans="7:20" s="2" customFormat="1" ht="14.25">
      <c r="G264" s="5"/>
      <c r="H264" s="5"/>
      <c r="I264" s="5"/>
      <c r="J264" s="5"/>
      <c r="K264" s="5"/>
      <c r="L264" s="5"/>
      <c r="M264" s="5"/>
      <c r="N264" s="5"/>
      <c r="O264" s="5"/>
      <c r="P264" s="3"/>
      <c r="Q264" s="3"/>
      <c r="R264" s="3"/>
      <c r="S264" s="3"/>
      <c r="T264" s="3"/>
    </row>
    <row r="265" spans="1:20" s="2" customFormat="1" ht="14.25">
      <c r="A265" s="3"/>
      <c r="B265" s="3"/>
      <c r="C265" s="3"/>
      <c r="E265" s="3"/>
      <c r="G265" s="5"/>
      <c r="H265" s="5"/>
      <c r="I265" s="5"/>
      <c r="J265" s="5"/>
      <c r="K265" s="5"/>
      <c r="L265" s="5"/>
      <c r="M265" s="5"/>
      <c r="N265" s="5"/>
      <c r="O265" s="5"/>
      <c r="P265" s="3"/>
      <c r="Q265" s="3"/>
      <c r="R265" s="3"/>
      <c r="S265" s="3"/>
      <c r="T265" s="3"/>
    </row>
    <row r="266" spans="1:20" s="2" customFormat="1" ht="14.25">
      <c r="A266" s="3"/>
      <c r="B266" s="3"/>
      <c r="C266" s="3"/>
      <c r="D266" s="3"/>
      <c r="E266" s="3"/>
      <c r="G266" s="5"/>
      <c r="H266" s="5"/>
      <c r="I266" s="5"/>
      <c r="J266" s="5"/>
      <c r="K266" s="5"/>
      <c r="L266" s="5"/>
      <c r="M266" s="5"/>
      <c r="N266" s="5"/>
      <c r="O266" s="5"/>
      <c r="P266" s="3"/>
      <c r="Q266" s="3"/>
      <c r="R266" s="3"/>
      <c r="S266" s="3"/>
      <c r="T266" s="3"/>
    </row>
    <row r="267" spans="1:20" s="2" customFormat="1" ht="14.25">
      <c r="A267" s="3"/>
      <c r="B267" s="3"/>
      <c r="C267" s="3"/>
      <c r="D267" s="3"/>
      <c r="E267" s="3"/>
      <c r="G267" s="5"/>
      <c r="H267" s="5"/>
      <c r="I267" s="5"/>
      <c r="J267" s="5"/>
      <c r="K267" s="5"/>
      <c r="L267" s="5"/>
      <c r="M267" s="5"/>
      <c r="N267" s="5"/>
      <c r="O267" s="5"/>
      <c r="P267" s="3"/>
      <c r="Q267" s="3"/>
      <c r="R267" s="3"/>
      <c r="S267" s="3"/>
      <c r="T267" s="3"/>
    </row>
    <row r="268" spans="1:20" s="2" customFormat="1" ht="14.25">
      <c r="A268" s="3"/>
      <c r="B268" s="3"/>
      <c r="C268" s="3"/>
      <c r="D268" s="3"/>
      <c r="E268" s="3"/>
      <c r="G268" s="5"/>
      <c r="H268" s="5"/>
      <c r="I268" s="5"/>
      <c r="J268" s="5"/>
      <c r="K268" s="5"/>
      <c r="L268" s="5"/>
      <c r="M268" s="5"/>
      <c r="N268" s="5"/>
      <c r="O268" s="5"/>
      <c r="P268" s="3"/>
      <c r="Q268" s="3"/>
      <c r="R268" s="3"/>
      <c r="S268" s="3"/>
      <c r="T268" s="3"/>
    </row>
    <row r="269" spans="1:20" s="2" customFormat="1" ht="14.25">
      <c r="A269" s="3"/>
      <c r="B269" s="3"/>
      <c r="C269" s="3"/>
      <c r="D269" s="3"/>
      <c r="E269" s="3"/>
      <c r="G269" s="5"/>
      <c r="H269" s="5"/>
      <c r="I269" s="5"/>
      <c r="J269" s="5"/>
      <c r="K269" s="5"/>
      <c r="L269" s="5"/>
      <c r="M269" s="5"/>
      <c r="N269" s="5"/>
      <c r="O269" s="5"/>
      <c r="P269" s="3"/>
      <c r="Q269" s="3"/>
      <c r="R269" s="3"/>
      <c r="S269" s="3"/>
      <c r="T269" s="3"/>
    </row>
    <row r="270" spans="7:27" s="3" customFormat="1" ht="14.25">
      <c r="G270" s="5"/>
      <c r="H270" s="5"/>
      <c r="I270" s="5"/>
      <c r="J270" s="5"/>
      <c r="K270" s="5"/>
      <c r="L270" s="5"/>
      <c r="M270" s="5"/>
      <c r="N270" s="5"/>
      <c r="O270" s="5"/>
      <c r="U270" s="2"/>
      <c r="V270" s="2"/>
      <c r="W270" s="2"/>
      <c r="X270" s="2"/>
      <c r="Y270" s="2"/>
      <c r="Z270" s="2"/>
      <c r="AA270" s="2"/>
    </row>
    <row r="271" spans="7:27" s="3" customFormat="1" ht="14.25">
      <c r="G271" s="5"/>
      <c r="H271" s="5"/>
      <c r="I271" s="5"/>
      <c r="J271" s="5"/>
      <c r="K271" s="5"/>
      <c r="L271" s="5"/>
      <c r="M271" s="5"/>
      <c r="N271" s="5"/>
      <c r="O271" s="5"/>
      <c r="U271" s="2"/>
      <c r="V271" s="2"/>
      <c r="W271" s="2"/>
      <c r="X271" s="2"/>
      <c r="Y271" s="2"/>
      <c r="Z271" s="2"/>
      <c r="AA271" s="2"/>
    </row>
    <row r="272" spans="7:27" s="3" customFormat="1" ht="14.25">
      <c r="G272" s="5"/>
      <c r="H272" s="5"/>
      <c r="I272" s="5"/>
      <c r="J272" s="5"/>
      <c r="K272" s="5"/>
      <c r="L272" s="5"/>
      <c r="M272" s="5"/>
      <c r="N272" s="5"/>
      <c r="O272" s="5"/>
      <c r="U272" s="2"/>
      <c r="V272" s="2"/>
      <c r="W272" s="2"/>
      <c r="X272" s="2"/>
      <c r="Y272" s="2"/>
      <c r="Z272" s="2"/>
      <c r="AA272" s="2"/>
    </row>
    <row r="273" spans="7:27" s="3" customFormat="1" ht="14.25">
      <c r="G273" s="5"/>
      <c r="H273" s="5"/>
      <c r="I273" s="5"/>
      <c r="J273" s="5"/>
      <c r="K273" s="5"/>
      <c r="L273" s="5"/>
      <c r="M273" s="5"/>
      <c r="N273" s="5"/>
      <c r="O273" s="5"/>
      <c r="U273" s="2"/>
      <c r="V273" s="2"/>
      <c r="W273" s="2"/>
      <c r="X273" s="2"/>
      <c r="Y273" s="2"/>
      <c r="Z273" s="2"/>
      <c r="AA273" s="2"/>
    </row>
    <row r="274" spans="7:27" s="3" customFormat="1" ht="14.25">
      <c r="G274" s="5"/>
      <c r="H274" s="5"/>
      <c r="I274" s="5"/>
      <c r="J274" s="5"/>
      <c r="K274" s="5"/>
      <c r="L274" s="5"/>
      <c r="M274" s="5"/>
      <c r="N274" s="5"/>
      <c r="O274" s="5"/>
      <c r="U274" s="2"/>
      <c r="V274" s="2"/>
      <c r="W274" s="2"/>
      <c r="X274" s="2"/>
      <c r="Y274" s="2"/>
      <c r="Z274" s="2"/>
      <c r="AA274" s="2"/>
    </row>
    <row r="275" spans="7:27" s="3" customFormat="1" ht="14.25">
      <c r="G275" s="5"/>
      <c r="H275" s="5"/>
      <c r="I275" s="5"/>
      <c r="J275" s="5"/>
      <c r="K275" s="5"/>
      <c r="L275" s="5"/>
      <c r="M275" s="5"/>
      <c r="N275" s="5"/>
      <c r="O275" s="5"/>
      <c r="U275" s="2"/>
      <c r="V275" s="2"/>
      <c r="W275" s="2"/>
      <c r="X275" s="2"/>
      <c r="Y275" s="2"/>
      <c r="Z275" s="2"/>
      <c r="AA275" s="2"/>
    </row>
    <row r="276" spans="7:27" s="3" customFormat="1" ht="14.25">
      <c r="G276" s="5"/>
      <c r="H276" s="5"/>
      <c r="I276" s="5"/>
      <c r="J276" s="5"/>
      <c r="K276" s="5"/>
      <c r="L276" s="5"/>
      <c r="M276" s="5"/>
      <c r="N276" s="5"/>
      <c r="O276" s="5"/>
      <c r="U276" s="2"/>
      <c r="V276" s="2"/>
      <c r="W276" s="2"/>
      <c r="X276" s="2"/>
      <c r="Y276" s="2"/>
      <c r="Z276" s="2"/>
      <c r="AA276" s="2"/>
    </row>
    <row r="277" spans="7:27" s="3" customFormat="1" ht="14.25">
      <c r="G277" s="5"/>
      <c r="H277" s="5"/>
      <c r="I277" s="5"/>
      <c r="J277" s="5"/>
      <c r="K277" s="5"/>
      <c r="L277" s="5"/>
      <c r="M277" s="5"/>
      <c r="N277" s="5"/>
      <c r="O277" s="5"/>
      <c r="U277" s="2"/>
      <c r="V277" s="2"/>
      <c r="W277" s="2"/>
      <c r="X277" s="2"/>
      <c r="Y277" s="2"/>
      <c r="Z277" s="2"/>
      <c r="AA277" s="2"/>
    </row>
    <row r="278" spans="7:27" s="3" customFormat="1" ht="14.25">
      <c r="G278" s="5"/>
      <c r="H278" s="5"/>
      <c r="I278" s="5"/>
      <c r="J278" s="5"/>
      <c r="K278" s="5"/>
      <c r="L278" s="5"/>
      <c r="M278" s="5"/>
      <c r="N278" s="5"/>
      <c r="O278" s="5"/>
      <c r="U278" s="2"/>
      <c r="V278" s="2"/>
      <c r="W278" s="2"/>
      <c r="X278" s="2"/>
      <c r="Y278" s="2"/>
      <c r="Z278" s="2"/>
      <c r="AA278" s="2"/>
    </row>
    <row r="279" spans="7:27" s="3" customFormat="1" ht="14.25">
      <c r="G279" s="5"/>
      <c r="H279" s="5"/>
      <c r="I279" s="5"/>
      <c r="J279" s="5"/>
      <c r="K279" s="5"/>
      <c r="L279" s="5"/>
      <c r="M279" s="5"/>
      <c r="N279" s="5"/>
      <c r="O279" s="5"/>
      <c r="U279" s="2"/>
      <c r="V279" s="2"/>
      <c r="W279" s="2"/>
      <c r="X279" s="2"/>
      <c r="Y279" s="2"/>
      <c r="Z279" s="2"/>
      <c r="AA279" s="2"/>
    </row>
    <row r="280" spans="1:27" s="3" customFormat="1" ht="14.25">
      <c r="A280" s="4"/>
      <c r="B280" s="4"/>
      <c r="C280" s="4"/>
      <c r="E280" s="4"/>
      <c r="G280" s="5"/>
      <c r="H280" s="5"/>
      <c r="I280" s="5"/>
      <c r="J280" s="5"/>
      <c r="K280" s="5"/>
      <c r="L280" s="5"/>
      <c r="M280" s="5"/>
      <c r="N280" s="5"/>
      <c r="O280" s="5"/>
      <c r="U280" s="2"/>
      <c r="V280" s="2"/>
      <c r="W280" s="2"/>
      <c r="X280" s="2"/>
      <c r="Y280" s="2"/>
      <c r="Z280" s="2"/>
      <c r="AA280" s="2"/>
    </row>
    <row r="281" spans="1:27" s="3" customFormat="1" ht="14.25">
      <c r="A281" s="4"/>
      <c r="B281" s="4"/>
      <c r="C281" s="4"/>
      <c r="D281" s="4"/>
      <c r="E281" s="4"/>
      <c r="G281" s="5"/>
      <c r="H281" s="5"/>
      <c r="I281" s="5"/>
      <c r="J281" s="5"/>
      <c r="K281" s="5"/>
      <c r="L281" s="5"/>
      <c r="M281" s="5"/>
      <c r="N281" s="5"/>
      <c r="O281" s="5"/>
      <c r="U281" s="2"/>
      <c r="V281" s="2"/>
      <c r="W281" s="2"/>
      <c r="X281" s="2"/>
      <c r="Y281" s="2"/>
      <c r="Z281" s="2"/>
      <c r="AA281" s="2"/>
    </row>
    <row r="282" spans="1:27" s="3" customFormat="1" ht="14.25">
      <c r="A282" s="4"/>
      <c r="B282" s="4"/>
      <c r="C282" s="4"/>
      <c r="D282" s="4"/>
      <c r="E282" s="4"/>
      <c r="G282" s="5"/>
      <c r="H282" s="5"/>
      <c r="I282" s="5"/>
      <c r="J282" s="5"/>
      <c r="K282" s="5"/>
      <c r="L282" s="5"/>
      <c r="M282" s="5"/>
      <c r="N282" s="5"/>
      <c r="O282" s="5"/>
      <c r="U282" s="2"/>
      <c r="V282" s="2"/>
      <c r="W282" s="2"/>
      <c r="X282" s="2"/>
      <c r="Y282" s="2"/>
      <c r="Z282" s="2"/>
      <c r="AA282" s="2"/>
    </row>
    <row r="283" spans="1:27" s="3" customFormat="1" ht="14.25">
      <c r="A283" s="4"/>
      <c r="B283" s="4"/>
      <c r="C283" s="4"/>
      <c r="D283" s="4"/>
      <c r="E283" s="4"/>
      <c r="G283" s="5"/>
      <c r="H283" s="5"/>
      <c r="I283" s="5"/>
      <c r="J283" s="5"/>
      <c r="K283" s="5"/>
      <c r="L283" s="5"/>
      <c r="M283" s="5"/>
      <c r="N283" s="5"/>
      <c r="O283" s="5"/>
      <c r="U283" s="2"/>
      <c r="V283" s="2"/>
      <c r="W283" s="2"/>
      <c r="X283" s="2"/>
      <c r="Y283" s="2"/>
      <c r="Z283" s="2"/>
      <c r="AA283" s="2"/>
    </row>
    <row r="284" spans="1:27" s="3" customFormat="1" ht="14.25">
      <c r="A284" s="4"/>
      <c r="B284" s="4"/>
      <c r="C284" s="4"/>
      <c r="D284" s="4"/>
      <c r="E284" s="4"/>
      <c r="G284" s="5"/>
      <c r="H284" s="5"/>
      <c r="I284" s="5"/>
      <c r="J284" s="5"/>
      <c r="K284" s="5"/>
      <c r="L284" s="5"/>
      <c r="M284" s="5"/>
      <c r="N284" s="5"/>
      <c r="O284" s="5"/>
      <c r="U284" s="2"/>
      <c r="V284" s="2"/>
      <c r="W284" s="2"/>
      <c r="X284" s="2"/>
      <c r="Y284" s="2"/>
      <c r="Z284" s="2"/>
      <c r="AA284" s="2"/>
    </row>
  </sheetData>
  <sheetProtection insertColumns="0" insertRows="0" deleteColumns="0" deleteRows="0"/>
  <mergeCells count="2">
    <mergeCell ref="C86:D86"/>
    <mergeCell ref="A1:F2"/>
  </mergeCells>
  <dataValidations count="4">
    <dataValidation type="list" allowBlank="1" showInputMessage="1" showErrorMessage="1" sqref="C13">
      <formula1>$G$6:$G$18</formula1>
    </dataValidation>
    <dataValidation type="list" allowBlank="1" showInputMessage="1" showErrorMessage="1" sqref="C16">
      <formula1>$H$7:$H$13</formula1>
    </dataValidation>
    <dataValidation type="list" allowBlank="1" showInputMessage="1" showErrorMessage="1" sqref="C18">
      <formula1>$G$23:$G$29</formula1>
    </dataValidation>
    <dataValidation type="list" allowBlank="1" showInputMessage="1" showErrorMessage="1" sqref="C22">
      <formula1>$I$5:$I$17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2014-05-15T07:21:38Z</cp:lastPrinted>
  <dcterms:created xsi:type="dcterms:W3CDTF">2014-05-14T11:34:00Z</dcterms:created>
  <dcterms:modified xsi:type="dcterms:W3CDTF">2023-02-18T07:04:12Z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D706BA50360941448C61807748B25598</vt:lpwstr>
  </property>
</Properties>
</file>